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お仕事フォルダ\クラウドテック案件\ビーイング\01_インボイス対応\出力帳票\"/>
    </mc:Choice>
  </mc:AlternateContent>
  <xr:revisionPtr revIDLastSave="0" documentId="13_ncr:1_{F4B1AD30-FC95-4892-B6B6-1DD34704137F}" xr6:coauthVersionLast="47" xr6:coauthVersionMax="47" xr10:uidLastSave="{00000000-0000-0000-0000-000000000000}"/>
  <bookViews>
    <workbookView xWindow="-120" yWindow="-120" windowWidth="29040" windowHeight="15720" tabRatio="713" firstSheet="1" activeTab="1" xr2:uid="{00000000-000D-0000-FFFF-FFFF00000000}"/>
  </bookViews>
  <sheets>
    <sheet name="DATA" sheetId="12" state="veryHidden" r:id="rId1"/>
    <sheet name="表紙" sheetId="1" r:id="rId2"/>
    <sheet name="見積条件書" sheetId="2" r:id="rId3"/>
    <sheet name="内訳書" sheetId="3" r:id="rId4"/>
    <sheet name="明細書" sheetId="4" r:id="rId5"/>
    <sheet name="簡易縦" sheetId="5" r:id="rId6"/>
    <sheet name="簡易縦_2頁目以降" sheetId="8" r:id="rId7"/>
    <sheet name="簡易縦明細" sheetId="6" r:id="rId8"/>
    <sheet name="簡易横" sheetId="7" r:id="rId9"/>
    <sheet name="簡易横_2頁目以降" sheetId="9" r:id="rId10"/>
    <sheet name="簡易横明細" sheetId="11" r:id="rId11"/>
  </sheets>
  <definedNames>
    <definedName name="AnkenKenmei">DATA!$D$16</definedName>
    <definedName name="AnkenKenmei_Text">DATA!$E$16</definedName>
    <definedName name="Biko">DATA!$D$21</definedName>
    <definedName name="Biko_Text">DATA!$E$21</definedName>
    <definedName name="Daihyosyamei">DATA!$D$27</definedName>
    <definedName name="Daihyosyamei_Text">DATA!$E$26</definedName>
    <definedName name="DispHyojunRate">DATA!$C$40</definedName>
    <definedName name="DispHyojunRate_Text">DATA!$E$40</definedName>
    <definedName name="DispKeigenRate">DATA!$C$38</definedName>
    <definedName name="DispKeigenRate_Text">DATA!$E$38</definedName>
    <definedName name="DispShohizeiRate">DATA!$C$10</definedName>
    <definedName name="DispShohizeiRate_Text">DATA!$E$10</definedName>
    <definedName name="FaxNo">DATA!$D$31</definedName>
    <definedName name="FaxNo_Text">DATA!$E$31</definedName>
    <definedName name="GenbaJyusyo">DATA!$D$15</definedName>
    <definedName name="GenbaJyusyo_Text">DATA!$E$15</definedName>
    <definedName name="HIDE_NO">DATA!$K$2</definedName>
    <definedName name="HyojunObjTotal">DATA!$D$40</definedName>
    <definedName name="HyojunTotal">DATA!$D$41</definedName>
    <definedName name="InvoiceNo">DATA!$D$37</definedName>
    <definedName name="InvoiceNo_Text">DATA!$E$37</definedName>
    <definedName name="JuchuNo">DATA!$D$14</definedName>
    <definedName name="Jyusyo">DATA!$D$29</definedName>
    <definedName name="Kaisyamei">DATA!$D$25</definedName>
    <definedName name="Katagaki">DATA!$D$26</definedName>
    <definedName name="KeigenObjTotal">DATA!$D$38</definedName>
    <definedName name="KeigenTotal">DATA!$D$39</definedName>
    <definedName name="KEISEN">DATA!$K$3</definedName>
    <definedName name="Keisyo">DATA!$D$7</definedName>
    <definedName name="KenmeiKubun">DATA!$J$13</definedName>
    <definedName name="KinDispCtrl">DATA!$J$10</definedName>
    <definedName name="Kingaku" comment="金額" localSheetId="8">簡易横!$O$18</definedName>
    <definedName name="Kingaku" comment="金額" localSheetId="9">簡易横_2頁目以降!$H$5</definedName>
    <definedName name="Kingaku" comment="金額" localSheetId="10">簡易横明細!$Q$5</definedName>
    <definedName name="Kingaku" comment="金額" localSheetId="5">簡易縦!$L$21</definedName>
    <definedName name="Kingaku" comment="金額" localSheetId="6">簡易縦_2頁目以降!$L$4</definedName>
    <definedName name="Kingaku" comment="金額" localSheetId="7">簡易縦明細!$N$4</definedName>
    <definedName name="Kingaku" comment="金額" localSheetId="3">内訳書!$N$5</definedName>
    <definedName name="Kingaku" comment="金額" localSheetId="4">明細書!$Q$5</definedName>
    <definedName name="KingakuGoukei" comment="金額合計　（計算式をセット）" localSheetId="3">内訳書!$N$25</definedName>
    <definedName name="KojiKenmei">DATA!$D$13</definedName>
    <definedName name="KojiKenmei_Text">DATA!$J$15</definedName>
    <definedName name="Koki">DATA!$H$19</definedName>
    <definedName name="KokiFrom">DATA!$D$19</definedName>
    <definedName name="KokiTo">DATA!$D$20</definedName>
    <definedName name="Kokyakumei">DATA!$D$6</definedName>
    <definedName name="Kokyakumei_Keisyo">DATA!$E$6</definedName>
    <definedName name="KokyakuTantosyamei">DATA!$D$8</definedName>
    <definedName name="KokyakuTantosyamei_Text">DATA!$E$8</definedName>
    <definedName name="Komokumei_Text">DATA!$J$14</definedName>
    <definedName name="Kyoka_Text">DATA!$E$24</definedName>
    <definedName name="KyokaNo">DATA!$D$24</definedName>
    <definedName name="MailAddress">DATA!$D$34</definedName>
    <definedName name="MailAddress_Text">DATA!$E$34</definedName>
    <definedName name="MeisaiTitle" localSheetId="10">簡易横明細!$K$1</definedName>
    <definedName name="MeisaiTitle" localSheetId="7">簡易縦明細!$H$1</definedName>
    <definedName name="MeisaiTitle" localSheetId="4">明細書!$J$1</definedName>
    <definedName name="Meisyo" comment="名称" localSheetId="8">簡易横!$D$18</definedName>
    <definedName name="Meisyo" comment="名称" localSheetId="9">簡易横_2頁目以降!$C$5</definedName>
    <definedName name="Meisyo" comment="名称" localSheetId="10">簡易横明細!$F$5</definedName>
    <definedName name="Meisyo" comment="名称" localSheetId="5">簡易縦!$C$21</definedName>
    <definedName name="Meisyo" comment="名称" localSheetId="6">簡易縦_2頁目以降!$C$4</definedName>
    <definedName name="Meisyo" comment="名称" localSheetId="7">簡易縦明細!$F$4</definedName>
    <definedName name="Meisyo" comment="名称" localSheetId="3">内訳書!$C$5</definedName>
    <definedName name="Meisyo" comment="名称" localSheetId="4">明細書!$F$5</definedName>
    <definedName name="MitumoriMeisaiNo" comment="見積明細番号" localSheetId="10">簡易横明細!$C$5</definedName>
    <definedName name="MitumoriMeisaiNo" comment="見積明細番号" localSheetId="7">簡易縦明細!$C$4</definedName>
    <definedName name="MitumoriMeisaiNo" comment="見積明細番号" localSheetId="4">明細書!$C$5</definedName>
    <definedName name="MitumoriNo">DATA!$D$3</definedName>
    <definedName name="MitumoriOutDate">DATA!$D$4</definedName>
    <definedName name="MitumoriOutDate_Text">DATA!$E$4</definedName>
    <definedName name="MitumoriUchiwakeNo" comment="見積内訳番号" localSheetId="8">簡易横!$B$18</definedName>
    <definedName name="MitumoriUchiwakeNo" comment="見積番号" localSheetId="9">簡易横_2頁目以降!$B$5</definedName>
    <definedName name="MitumoriUchiwakeNo" comment="見積内訳番号" localSheetId="10">簡易横明細!$B$5</definedName>
    <definedName name="MitumoriUchiwakeNo" comment="見積内訳番号" localSheetId="5">簡易縦!$B$21</definedName>
    <definedName name="MitumoriUchiwakeNo" comment="見積内訳番号" localSheetId="6">簡易縦_2頁目以降!$B$4</definedName>
    <definedName name="MitumoriUchiwakeNo" comment="見積内訳番号" localSheetId="7">簡易縦明細!$B$4</definedName>
    <definedName name="MitumoriUchiwakeNo" comment="見積内訳番号" localSheetId="3">内訳書!$B$5</definedName>
    <definedName name="MitumoriUchiwakeNo" comment="見積内訳番号" localSheetId="4">明細書!$B$5</definedName>
    <definedName name="Naiyo" comment="内容" localSheetId="8">簡易横!$H$18</definedName>
    <definedName name="Naiyo" comment="内容" localSheetId="9">簡易横_2頁目以降!$D$5</definedName>
    <definedName name="Naiyo" comment="内容" localSheetId="10">簡易横明細!$J$5</definedName>
    <definedName name="Naiyo" comment="内容" localSheetId="5">簡易縦!$F$21</definedName>
    <definedName name="Naiyo" comment="内容" localSheetId="6">簡易縦_2頁目以降!$F$4</definedName>
    <definedName name="Naiyo" comment="内容" localSheetId="7">簡易縦明細!$H$4</definedName>
    <definedName name="Naiyo" comment="内容" localSheetId="3">内訳書!$G$5</definedName>
    <definedName name="Naiyo" comment="内容" localSheetId="4">明細書!$J$5</definedName>
    <definedName name="_xlnm.Print_Area" localSheetId="8">簡易横!$A$1:$R$28</definedName>
    <definedName name="_xlnm.Print_Area" localSheetId="10">簡易横明細!$A$1:$R$24</definedName>
    <definedName name="_xlnm.Print_Area" localSheetId="6">簡易縦_2頁目以降!$A$1:$P$28</definedName>
    <definedName name="_xlnm.Print_Area" localSheetId="7">簡易縦明細!$A$1:$Q$27</definedName>
    <definedName name="SiharaiJoken_Text">DATA!$E$17</definedName>
    <definedName name="SiharaiJokenOutput">DATA!$D$17</definedName>
    <definedName name="Suryo" comment="数量" localSheetId="8">簡易横!$L$18</definedName>
    <definedName name="Suryo" comment="数量" localSheetId="9">簡易横_2頁目以降!$E$5</definedName>
    <definedName name="Suryo" comment="数量" localSheetId="10">簡易横明細!$N$5</definedName>
    <definedName name="Suryo" comment="数量" localSheetId="5">簡易縦!$H$21</definedName>
    <definedName name="Suryo" comment="数量" localSheetId="6">簡易縦_2頁目以降!$H$4</definedName>
    <definedName name="Suryo" comment="数量" localSheetId="7">簡易縦明細!$J$4</definedName>
    <definedName name="Suryo" comment="数量" localSheetId="3">内訳書!$K$5</definedName>
    <definedName name="Suryo" comment="数量" localSheetId="4">明細書!$N$5</definedName>
    <definedName name="SyohiZeiKingaku">DATA!$D$10</definedName>
    <definedName name="Syokei" comment="小計　（計算式をセット）" localSheetId="8">簡易横!$O$28</definedName>
    <definedName name="Syokei" comment="小計　（計算式をセット）" localSheetId="9">簡易横_2頁目以降!$H$23</definedName>
    <definedName name="Syokei" comment="小計　（計算式をセット）" localSheetId="5">簡易縦!$L$36</definedName>
    <definedName name="Syokei" comment="小計　（計算式をセット）" localSheetId="6">簡易縦_2頁目以降!$L$28</definedName>
    <definedName name="TanDispCtrl">DATA!$J$8</definedName>
    <definedName name="Tani" comment="単位" localSheetId="8">簡易横!$M$18</definedName>
    <definedName name="Tani" comment="単位" localSheetId="9">簡易横_2頁目以降!$F$5</definedName>
    <definedName name="Tani" comment="単位" localSheetId="10">簡易横明細!$O$5</definedName>
    <definedName name="Tani" comment="単位" localSheetId="5">簡易縦!$I$21</definedName>
    <definedName name="Tani" comment="単位" localSheetId="6">簡易縦_2頁目以降!$I$4</definedName>
    <definedName name="Tani" comment="単位" localSheetId="7">簡易縦明細!$K$4</definedName>
    <definedName name="Tani" comment="単位" localSheetId="3">内訳書!$L$5</definedName>
    <definedName name="Tani" comment="単位" localSheetId="4">明細書!$O$5</definedName>
    <definedName name="Tanka" comment="単価" localSheetId="8">簡易横!$N$18</definedName>
    <definedName name="Tanka" comment="単価" localSheetId="9">簡易横_2頁目以降!$G$5</definedName>
    <definedName name="Tanka" comment="単価" localSheetId="10">簡易横明細!$P$5</definedName>
    <definedName name="Tanka" comment="単価" localSheetId="5">簡易縦!$J$21</definedName>
    <definedName name="Tanka" comment="単価" localSheetId="6">簡易縦_2頁目以降!$J$4</definedName>
    <definedName name="Tanka" comment="単価" localSheetId="7">簡易縦明細!$L$4</definedName>
    <definedName name="Tanka" comment="単価" localSheetId="3">内訳書!$M$5</definedName>
    <definedName name="Tanka" comment="単価" localSheetId="4">明細書!$P$5</definedName>
    <definedName name="TantoSyainmei">DATA!$D$33</definedName>
    <definedName name="TantoSyainmei_Text">DATA!$E$33</definedName>
    <definedName name="TaxCalType">DATA!$J$38</definedName>
    <definedName name="TelNo">DATA!$D$30</definedName>
    <definedName name="TelNo_Text">DATA!$E$30</definedName>
    <definedName name="TrnMitumoriUchiwake.Biko" comment="備考" localSheetId="5">簡易縦!$N$21</definedName>
    <definedName name="Url">DATA!$D$32</definedName>
    <definedName name="YubinNo">DATA!$D$28</definedName>
    <definedName name="YubinNo_Text">DATA!$E$28</definedName>
    <definedName name="Yukokigen">DATA!$D$18</definedName>
    <definedName name="Yukokigen_Text">DATA!$E$18</definedName>
    <definedName name="ZeibetuMitumoriTotalKin">DATA!$D$9</definedName>
    <definedName name="ZeiKbn" comment="消費税率" localSheetId="5">簡易縦!$C$10</definedName>
    <definedName name="ZeikomiMitumoriTotalKin">DATA!$D$11</definedName>
    <definedName name="簡易横">簡易横!$A$1</definedName>
    <definedName name="簡易横明細">簡易横明細!$A$1</definedName>
    <definedName name="簡易縦">簡易縦!$A$1</definedName>
    <definedName name="簡易縦明細">簡易縦明細!$A$1</definedName>
    <definedName name="見積条件書">見積条件書!$A$1</definedName>
    <definedName name="見積明細書">明細書!$A$1</definedName>
    <definedName name="内訳書">内訳書!$A$1</definedName>
    <definedName name="表紙">表紙!$A$1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" i="7" l="1"/>
  <c r="G11" i="7"/>
  <c r="C11" i="7"/>
  <c r="G10" i="7"/>
  <c r="C10" i="7"/>
  <c r="G9" i="7"/>
  <c r="C9" i="7"/>
  <c r="G8" i="7"/>
  <c r="C8" i="7"/>
  <c r="E13" i="5"/>
  <c r="E12" i="5"/>
  <c r="B12" i="5"/>
  <c r="E11" i="5"/>
  <c r="B11" i="5"/>
  <c r="E10" i="5"/>
  <c r="B10" i="5"/>
  <c r="E9" i="5"/>
  <c r="B9" i="5"/>
  <c r="F20" i="1"/>
  <c r="F19" i="1"/>
  <c r="B19" i="1"/>
  <c r="F18" i="1"/>
  <c r="B18" i="1"/>
  <c r="F17" i="1"/>
  <c r="B17" i="1"/>
  <c r="F16" i="1"/>
  <c r="B16" i="1"/>
  <c r="E40" i="12"/>
  <c r="E38" i="12"/>
  <c r="E37" i="12"/>
  <c r="E10" i="12"/>
  <c r="E8" i="12"/>
  <c r="B6" i="7" s="1"/>
  <c r="B1" i="11"/>
  <c r="B1" i="6"/>
  <c r="B1" i="4"/>
  <c r="E6" i="12" l="1"/>
  <c r="B9" i="1"/>
  <c r="B6" i="5"/>
  <c r="S2" i="7"/>
  <c r="S1" i="7"/>
  <c r="P2" i="7" s="1"/>
  <c r="L2" i="5"/>
  <c r="Q2" i="5"/>
  <c r="Q1" i="5"/>
  <c r="L1" i="5" s="1"/>
  <c r="P2" i="2"/>
  <c r="M2" i="2" s="1"/>
  <c r="P1" i="2"/>
  <c r="M1" i="2" s="1"/>
  <c r="N2" i="1"/>
  <c r="K2" i="1" s="1"/>
  <c r="N1" i="1"/>
  <c r="K1" i="1" s="1"/>
  <c r="P1" i="7" l="1"/>
  <c r="J15" i="12"/>
  <c r="J14" i="12"/>
  <c r="B16" i="5" l="1"/>
  <c r="C13" i="7"/>
  <c r="B23" i="1"/>
  <c r="E16" i="5"/>
  <c r="F13" i="7"/>
  <c r="B2" i="6"/>
  <c r="B3" i="11"/>
  <c r="E23" i="1"/>
  <c r="B7" i="2"/>
  <c r="B3" i="3"/>
  <c r="B3" i="4"/>
  <c r="E34" i="12" l="1"/>
  <c r="E31" i="12" l="1"/>
  <c r="E30" i="12"/>
  <c r="E28" i="12"/>
  <c r="E26" i="12"/>
  <c r="E24" i="12"/>
  <c r="E33" i="12"/>
  <c r="O3" i="4" l="1"/>
  <c r="E21" i="12"/>
  <c r="K15" i="7" s="1"/>
  <c r="E17" i="12"/>
  <c r="F14" i="7" s="1"/>
  <c r="E15" i="12"/>
  <c r="K16" i="5" s="1"/>
  <c r="E4" i="12"/>
  <c r="E18" i="12"/>
  <c r="K14" i="7" s="1"/>
  <c r="G19" i="12"/>
  <c r="E19" i="12"/>
  <c r="S3" i="7" l="1"/>
  <c r="P3" i="7" s="1"/>
  <c r="Q3" i="5"/>
  <c r="L3" i="5" s="1"/>
  <c r="P3" i="2"/>
  <c r="M3" i="2" s="1"/>
  <c r="N3" i="1"/>
  <c r="K3" i="1" s="1"/>
  <c r="O1" i="6"/>
  <c r="O1" i="3"/>
  <c r="I2" i="9"/>
  <c r="R1" i="4"/>
  <c r="R1" i="11"/>
  <c r="M2" i="8"/>
  <c r="F19" i="12"/>
  <c r="H19" i="12" s="1"/>
  <c r="E18" i="5" s="1"/>
  <c r="E25" i="1"/>
  <c r="E17" i="5"/>
  <c r="K17" i="5"/>
  <c r="E28" i="1"/>
  <c r="K13" i="7"/>
  <c r="K18" i="5"/>
  <c r="E24" i="1"/>
  <c r="E26" i="1"/>
  <c r="J1" i="9"/>
  <c r="L2" i="6"/>
  <c r="O1" i="8"/>
  <c r="K3" i="3"/>
  <c r="C1" i="3"/>
  <c r="O7" i="2"/>
  <c r="N3" i="11"/>
  <c r="F5" i="5"/>
  <c r="F15" i="7" l="1"/>
  <c r="C5" i="5"/>
  <c r="B5" i="7"/>
  <c r="E5" i="5"/>
  <c r="D5" i="5"/>
  <c r="B8" i="1"/>
  <c r="B5" i="5"/>
  <c r="O28" i="7"/>
  <c r="N25" i="3"/>
  <c r="E27" i="1" l="1"/>
</calcChain>
</file>

<file path=xl/sharedStrings.xml><?xml version="1.0" encoding="utf-8"?>
<sst xmlns="http://schemas.openxmlformats.org/spreadsheetml/2006/main" count="177" uniqueCount="108">
  <si>
    <t>下記の通りお見積申し上げます。</t>
    <rPh sb="0" eb="2">
      <t>カキ</t>
    </rPh>
    <rPh sb="3" eb="4">
      <t>トオ</t>
    </rPh>
    <rPh sb="6" eb="8">
      <t>ミツモリ</t>
    </rPh>
    <rPh sb="8" eb="9">
      <t>モウ</t>
    </rPh>
    <rPh sb="10" eb="11">
      <t>ア</t>
    </rPh>
    <phoneticPr fontId="1"/>
  </si>
  <si>
    <t>見積工事金額</t>
    <rPh sb="0" eb="2">
      <t>ミツモリ</t>
    </rPh>
    <rPh sb="2" eb="4">
      <t>コウジ</t>
    </rPh>
    <rPh sb="4" eb="6">
      <t>キンガク</t>
    </rPh>
    <phoneticPr fontId="1"/>
  </si>
  <si>
    <t>見積合計金額</t>
    <rPh sb="0" eb="2">
      <t>ミツモリ</t>
    </rPh>
    <rPh sb="2" eb="4">
      <t>ゴウケイ</t>
    </rPh>
    <rPh sb="4" eb="6">
      <t>キンガク</t>
    </rPh>
    <phoneticPr fontId="1"/>
  </si>
  <si>
    <t>工事件名</t>
    <rPh sb="0" eb="2">
      <t>コウジ</t>
    </rPh>
    <rPh sb="2" eb="4">
      <t>ケンメイ</t>
    </rPh>
    <phoneticPr fontId="1"/>
  </si>
  <si>
    <t>場所</t>
    <rPh sb="0" eb="2">
      <t>バショ</t>
    </rPh>
    <phoneticPr fontId="1"/>
  </si>
  <si>
    <t>支払条件</t>
    <rPh sb="0" eb="2">
      <t>シハライ</t>
    </rPh>
    <rPh sb="2" eb="4">
      <t>ジョウケン</t>
    </rPh>
    <phoneticPr fontId="1"/>
  </si>
  <si>
    <t>有効期限</t>
    <rPh sb="0" eb="2">
      <t>ユウコウ</t>
    </rPh>
    <rPh sb="2" eb="4">
      <t>キゲン</t>
    </rPh>
    <phoneticPr fontId="1"/>
  </si>
  <si>
    <t>工期</t>
    <rPh sb="0" eb="2">
      <t>コウキ</t>
    </rPh>
    <phoneticPr fontId="1"/>
  </si>
  <si>
    <t>備考</t>
    <rPh sb="0" eb="2">
      <t>ビコウ</t>
    </rPh>
    <phoneticPr fontId="1"/>
  </si>
  <si>
    <t>：</t>
    <phoneticPr fontId="1"/>
  </si>
  <si>
    <t>見積番号</t>
    <rPh sb="0" eb="2">
      <t>ミツモリ</t>
    </rPh>
    <rPh sb="2" eb="4">
      <t>バンゴウ</t>
    </rPh>
    <phoneticPr fontId="1"/>
  </si>
  <si>
    <t>№</t>
    <phoneticPr fontId="1"/>
  </si>
  <si>
    <t>名称</t>
    <rPh sb="0" eb="2">
      <t>メイショウ</t>
    </rPh>
    <phoneticPr fontId="1"/>
  </si>
  <si>
    <t>内容</t>
    <rPh sb="0" eb="2">
      <t>ナイヨウ</t>
    </rPh>
    <phoneticPr fontId="1"/>
  </si>
  <si>
    <t>数量</t>
    <rPh sb="0" eb="2">
      <t>スウリョウ</t>
    </rPh>
    <phoneticPr fontId="1"/>
  </si>
  <si>
    <t>単位</t>
    <rPh sb="0" eb="2">
      <t>タンイ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</si>
  <si>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</si>
  <si>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</si>
  <si>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内訳
№</t>
    <rPh sb="0" eb="2">
      <t>ウチワケ</t>
    </rPh>
    <phoneticPr fontId="1"/>
  </si>
  <si>
    <t>明細
№</t>
    <rPh sb="0" eb="2">
      <t>メイサイ</t>
    </rPh>
    <phoneticPr fontId="1"/>
  </si>
  <si>
    <t>小計</t>
    <rPh sb="0" eb="2">
      <t>ショウケイ</t>
    </rPh>
    <phoneticPr fontId="1"/>
  </si>
  <si>
    <t>場所</t>
    <rPh sb="0" eb="2">
      <t>バショ</t>
    </rPh>
    <phoneticPr fontId="1"/>
  </si>
  <si>
    <t>：</t>
    <phoneticPr fontId="1"/>
  </si>
  <si>
    <t>有効期限</t>
    <rPh sb="0" eb="2">
      <t>ユウコウ</t>
    </rPh>
    <rPh sb="2" eb="4">
      <t>キゲン</t>
    </rPh>
    <phoneticPr fontId="1"/>
  </si>
  <si>
    <t>備考</t>
    <rPh sb="0" eb="2">
      <t>ビコウ</t>
    </rPh>
    <phoneticPr fontId="1"/>
  </si>
  <si>
    <t>支払条件</t>
    <rPh sb="0" eb="2">
      <t>シハライ</t>
    </rPh>
    <rPh sb="2" eb="4">
      <t>ジョウケン</t>
    </rPh>
    <phoneticPr fontId="1"/>
  </si>
  <si>
    <t>工期</t>
    <rPh sb="0" eb="2">
      <t>コウキ</t>
    </rPh>
    <phoneticPr fontId="1"/>
  </si>
  <si>
    <t>№</t>
    <phoneticPr fontId="1"/>
  </si>
  <si>
    <t>名称</t>
    <rPh sb="0" eb="2">
      <t>メイショウ</t>
    </rPh>
    <phoneticPr fontId="1"/>
  </si>
  <si>
    <t>内容</t>
    <rPh sb="0" eb="2">
      <t>ナイヨウ</t>
    </rPh>
    <phoneticPr fontId="1"/>
  </si>
  <si>
    <t>数量</t>
    <rPh sb="0" eb="2">
      <t>スウリョウ</t>
    </rPh>
    <phoneticPr fontId="1"/>
  </si>
  <si>
    <t>単位</t>
    <rPh sb="0" eb="2">
      <t>タンイ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</si>
  <si>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</si>
  <si>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</si>
  <si>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見積番号</t>
    <rPh sb="0" eb="2">
      <t>ミツモリ</t>
    </rPh>
    <rPh sb="2" eb="4">
      <t>バンゴウ</t>
    </rPh>
    <phoneticPr fontId="1"/>
  </si>
  <si>
    <t>下記の通りお見積申し上げます。</t>
    <rPh sb="0" eb="2">
      <t>カキ</t>
    </rPh>
    <rPh sb="3" eb="4">
      <t>トオ</t>
    </rPh>
    <rPh sb="6" eb="8">
      <t>ミツモリ</t>
    </rPh>
    <rPh sb="8" eb="9">
      <t>モウ</t>
    </rPh>
    <rPh sb="10" eb="11">
      <t>ア</t>
    </rPh>
    <phoneticPr fontId="1"/>
  </si>
  <si>
    <t>：</t>
    <phoneticPr fontId="1"/>
  </si>
  <si>
    <t>支払条件</t>
    <rPh sb="0" eb="2">
      <t>シハライ</t>
    </rPh>
    <rPh sb="2" eb="4">
      <t>ジョウケン</t>
    </rPh>
    <phoneticPr fontId="1"/>
  </si>
  <si>
    <t>場所</t>
    <rPh sb="0" eb="2">
      <t>バショ</t>
    </rPh>
    <phoneticPr fontId="1"/>
  </si>
  <si>
    <t>有効期限</t>
    <rPh sb="0" eb="2">
      <t>ユウコウ</t>
    </rPh>
    <rPh sb="2" eb="4">
      <t>キゲン</t>
    </rPh>
    <phoneticPr fontId="1"/>
  </si>
  <si>
    <t>備考</t>
    <rPh sb="0" eb="2">
      <t>ビコウ</t>
    </rPh>
    <phoneticPr fontId="1"/>
  </si>
  <si>
    <t>数量</t>
    <rPh sb="0" eb="2">
      <t>スウリョウ</t>
    </rPh>
    <phoneticPr fontId="1"/>
  </si>
  <si>
    <t>単位</t>
    <rPh sb="0" eb="2">
      <t>タンイ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</si>
  <si>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</si>
  <si>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</si>
  <si>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№</t>
    <phoneticPr fontId="1"/>
  </si>
  <si>
    <t>名称</t>
    <rPh sb="0" eb="2">
      <t>メイショウ</t>
    </rPh>
    <phoneticPr fontId="1"/>
  </si>
  <si>
    <t>内容</t>
    <rPh sb="0" eb="2">
      <t>ナイヨウ</t>
    </rPh>
    <phoneticPr fontId="1"/>
  </si>
  <si>
    <t>小計</t>
    <rPh sb="0" eb="2">
      <t>ショウケイ</t>
    </rPh>
    <phoneticPr fontId="1"/>
  </si>
  <si>
    <t>№</t>
    <phoneticPr fontId="1"/>
  </si>
  <si>
    <t>名称</t>
    <rPh sb="0" eb="2">
      <t>メイショウ</t>
    </rPh>
    <phoneticPr fontId="1"/>
  </si>
  <si>
    <t>顧客名</t>
    <rPh sb="0" eb="2">
      <t>コキャク</t>
    </rPh>
    <rPh sb="2" eb="3">
      <t>メイ</t>
    </rPh>
    <phoneticPr fontId="1"/>
  </si>
  <si>
    <t>工期（始）</t>
    <rPh sb="0" eb="2">
      <t>コウキ</t>
    </rPh>
    <rPh sb="3" eb="4">
      <t>ハジ</t>
    </rPh>
    <phoneticPr fontId="1"/>
  </si>
  <si>
    <t>工期（終）</t>
    <rPh sb="0" eb="2">
      <t>コウキ</t>
    </rPh>
    <rPh sb="3" eb="4">
      <t>オワリ</t>
    </rPh>
    <phoneticPr fontId="1"/>
  </si>
  <si>
    <t>URL</t>
    <phoneticPr fontId="1"/>
  </si>
  <si>
    <t>メール</t>
    <phoneticPr fontId="1"/>
  </si>
  <si>
    <t>担当者</t>
    <rPh sb="0" eb="3">
      <t>タントウシャ</t>
    </rPh>
    <phoneticPr fontId="1"/>
  </si>
  <si>
    <t>許可番号</t>
    <rPh sb="0" eb="2">
      <t>キョカ</t>
    </rPh>
    <rPh sb="2" eb="4">
      <t>バンゴウ</t>
    </rPh>
    <phoneticPr fontId="1"/>
  </si>
  <si>
    <t>会社名</t>
    <rPh sb="0" eb="3">
      <t>カイシャメイ</t>
    </rPh>
    <phoneticPr fontId="1"/>
  </si>
  <si>
    <t>代表者名</t>
    <rPh sb="0" eb="3">
      <t>ダイヒョウシャ</t>
    </rPh>
    <rPh sb="3" eb="4">
      <t>メイ</t>
    </rPh>
    <phoneticPr fontId="1"/>
  </si>
  <si>
    <t>〒</t>
    <phoneticPr fontId="1"/>
  </si>
  <si>
    <t>住所</t>
    <rPh sb="0" eb="2">
      <t>ジュウショ</t>
    </rPh>
    <phoneticPr fontId="1"/>
  </si>
  <si>
    <t>Tel</t>
    <phoneticPr fontId="1"/>
  </si>
  <si>
    <t>Fax</t>
    <phoneticPr fontId="1"/>
  </si>
  <si>
    <t>見積出力日時</t>
    <rPh sb="0" eb="2">
      <t>ミツモリ</t>
    </rPh>
    <rPh sb="2" eb="4">
      <t>シュツリョク</t>
    </rPh>
    <rPh sb="4" eb="6">
      <t>ニチジ</t>
    </rPh>
    <phoneticPr fontId="1"/>
  </si>
  <si>
    <t>肩書き</t>
    <rPh sb="0" eb="2">
      <t>カタガ</t>
    </rPh>
    <phoneticPr fontId="1"/>
  </si>
  <si>
    <t>敬称</t>
    <rPh sb="0" eb="2">
      <t>ケイショウ</t>
    </rPh>
    <phoneticPr fontId="1"/>
  </si>
  <si>
    <t>会社情報</t>
    <rPh sb="0" eb="2">
      <t>カイシャ</t>
    </rPh>
    <rPh sb="2" eb="4">
      <t>ジョウホウ</t>
    </rPh>
    <phoneticPr fontId="1"/>
  </si>
  <si>
    <t>見積書情報</t>
    <rPh sb="0" eb="3">
      <t>ミツモリショ</t>
    </rPh>
    <rPh sb="3" eb="5">
      <t>ジョウホウ</t>
    </rPh>
    <phoneticPr fontId="1"/>
  </si>
  <si>
    <t>00008880</t>
    <phoneticPr fontId="1"/>
  </si>
  <si>
    <t>担当一郎</t>
    <rPh sb="0" eb="2">
      <t>タントウ</t>
    </rPh>
    <rPh sb="2" eb="4">
      <t>イチロウ</t>
    </rPh>
    <phoneticPr fontId="1"/>
  </si>
  <si>
    <t>http://www.domain.jp/</t>
    <phoneticPr fontId="1"/>
  </si>
  <si>
    <t>工事町2丁目 ビル リフォーム工事</t>
    <rPh sb="0" eb="2">
      <t>コウジ</t>
    </rPh>
    <rPh sb="2" eb="3">
      <t>マチ</t>
    </rPh>
    <rPh sb="4" eb="6">
      <t>チョウメ</t>
    </rPh>
    <rPh sb="15" eb="17">
      <t>コウジ</t>
    </rPh>
    <phoneticPr fontId="1"/>
  </si>
  <si>
    <t>？？県？？市？？町88-888</t>
    <rPh sb="2" eb="3">
      <t>ケン</t>
    </rPh>
    <rPh sb="5" eb="6">
      <t>シ</t>
    </rPh>
    <rPh sb="8" eb="9">
      <t>マチ</t>
    </rPh>
    <phoneticPr fontId="1"/>
  </si>
  <si>
    <t>(備考)</t>
    <rPh sb="1" eb="3">
      <t>ビコウ</t>
    </rPh>
    <phoneticPr fontId="1"/>
  </si>
  <si>
    <t>代表取締役社長</t>
    <phoneticPr fontId="1"/>
  </si>
  <si>
    <t>株式会社 サンプル建設</t>
    <rPh sb="9" eb="11">
      <t>ケンセツ</t>
    </rPh>
    <phoneticPr fontId="1"/>
  </si>
  <si>
    <t>サンプル建設株式会社</t>
    <rPh sb="4" eb="6">
      <t>ケンセツ</t>
    </rPh>
    <rPh sb="6" eb="10">
      <t>カブシキガイシャ</t>
    </rPh>
    <phoneticPr fontId="1"/>
  </si>
  <si>
    <t>？？都？？区？？？8-8-8</t>
    <phoneticPr fontId="1"/>
  </si>
  <si>
    <t>03-888-8888</t>
    <phoneticPr fontId="1"/>
  </si>
  <si>
    <t>03-880-8880</t>
    <phoneticPr fontId="1"/>
  </si>
  <si>
    <t>888-8888</t>
    <phoneticPr fontId="1"/>
  </si>
  <si>
    <t>(支払条件)</t>
    <phoneticPr fontId="1"/>
  </si>
  <si>
    <t>代表　太郎</t>
    <rPh sb="3" eb="5">
      <t>タロウ</t>
    </rPh>
    <phoneticPr fontId="1"/>
  </si>
  <si>
    <t>敬称</t>
    <rPh sb="0" eb="2">
      <t>ケイショウ</t>
    </rPh>
    <phoneticPr fontId="1"/>
  </si>
  <si>
    <t>tanto@domain.co.jp</t>
    <phoneticPr fontId="1"/>
  </si>
  <si>
    <t xml:space="preserve">    《 内 訳 書 》</t>
    <phoneticPr fontId="1"/>
  </si>
  <si>
    <t>案件名</t>
    <rPh sb="0" eb="2">
      <t>アンケン</t>
    </rPh>
    <rPh sb="2" eb="3">
      <t>メイ</t>
    </rPh>
    <phoneticPr fontId="1"/>
  </si>
  <si>
    <t>最終見積案</t>
    <rPh sb="0" eb="2">
      <t>サイシュウ</t>
    </rPh>
    <rPh sb="2" eb="4">
      <t>ミツモリ</t>
    </rPh>
    <rPh sb="4" eb="5">
      <t>アン</t>
    </rPh>
    <phoneticPr fontId="1"/>
  </si>
  <si>
    <t>№非表示</t>
    <rPh sb="1" eb="2">
      <t>ヒ</t>
    </rPh>
    <rPh sb="2" eb="4">
      <t>ヒョウジ</t>
    </rPh>
    <phoneticPr fontId="1"/>
  </si>
  <si>
    <t>0:工事件名、1:案件名、2：工事件名+案件名</t>
    <rPh sb="2" eb="4">
      <t>コウジ</t>
    </rPh>
    <rPh sb="4" eb="6">
      <t>ケンメイ</t>
    </rPh>
    <rPh sb="9" eb="11">
      <t>アンケン</t>
    </rPh>
    <rPh sb="11" eb="12">
      <t>メイ</t>
    </rPh>
    <rPh sb="15" eb="17">
      <t>コウジ</t>
    </rPh>
    <rPh sb="17" eb="19">
      <t>ケンメイ</t>
    </rPh>
    <rPh sb="20" eb="22">
      <t>アンケン</t>
    </rPh>
    <rPh sb="22" eb="23">
      <t>メイ</t>
    </rPh>
    <phoneticPr fontId="1"/>
  </si>
  <si>
    <t>※Ver1.1</t>
    <phoneticPr fontId="1"/>
  </si>
  <si>
    <t>単価・表示桁</t>
  </si>
  <si>
    <t>金額・表示桁</t>
  </si>
  <si>
    <t>受注番号</t>
    <phoneticPr fontId="1"/>
  </si>
  <si>
    <t>工事-00001</t>
    <phoneticPr fontId="1"/>
  </si>
  <si>
    <t>階層罫線</t>
  </si>
  <si>
    <t>《 明細書 》</t>
    <phoneticPr fontId="1"/>
  </si>
  <si>
    <t>担当者</t>
  </si>
  <si>
    <t>下記の通りお見積申し上げます。</t>
  </si>
  <si>
    <t>小計</t>
  </si>
  <si>
    <t>登録事業所番号</t>
  </si>
  <si>
    <t>T1234567890000</t>
  </si>
  <si>
    <t>軽減合計</t>
  </si>
  <si>
    <t>標準合計</t>
  </si>
  <si>
    <t>0:通常、1:インボイス方式</t>
  </si>
  <si>
    <t>見積合計金額</t>
  </si>
  <si>
    <t>見積合計金額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</si>
</sst>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6" formatCode="&quot;¥&quot;#,##0;[Red]&quot;¥&quot;\-#,##0"/>
    <numFmt numFmtId="176" formatCode="&quot;¥&quot;#,##0_);[Red]\(&quot;¥&quot;#,##0\)"/>
    <numFmt numFmtId="177" formatCode="#,##0_);[Red]\(#,##0\)"/>
    <numFmt numFmtId="178" formatCode="yyyy&quot;年&quot;m&quot;月&quot;d&quot;日(&quot;aaa&quot;)&quot;"/>
    <numFmt numFmtId="179" formatCode="&quot;消&quot;&quot;費&quot;&quot;税&quot;\(0%\)"/>
    <numFmt numFmtId="180" formatCode="yyyy/mm/dd;@"/>
    <numFmt numFmtId="181" formatCode="0_ "/>
    <numFmt numFmtId="182" formatCode="yyyy/mm/dd\(aaa\)"/>
    <numFmt numFmtId="183" formatCode="@\ "/>
    <numFmt numFmtId="184" formatCode="0%&quot;対&quot;&quot;象&quot;&quot;合&quot;&quot;計&quot;"/>
    <numFmt numFmtId="185" formatCode="&quot;¥&quot;#,##0;\-#,##0"/>
  </numFmts>
  <fonts count="28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color rgb="FF7030A0"/>
      <name val="Meiryo UI"/>
      <family val="3"/>
      <charset val="128"/>
    </font>
    <font>
      <sz val="9"/>
      <color theme="7"/>
      <name val="Meiryo UI"/>
      <family val="3"/>
      <charset val="128"/>
    </font>
    <font>
      <b/>
      <sz val="9"/>
      <color theme="7"/>
      <name val="Meiryo UI"/>
      <family val="3"/>
      <charset val="128"/>
    </font>
    <font>
      <sz val="9"/>
      <color theme="4"/>
      <name val="Meiryo UI"/>
      <family val="3"/>
      <charset val="128"/>
    </font>
    <font>
      <sz val="9"/>
      <color theme="0" tint="-0.34998626667073579"/>
      <name val="Meiryo UI"/>
      <family val="3"/>
      <charset val="128"/>
    </font>
    <font>
      <b/>
      <sz val="12"/>
      <color theme="3"/>
      <name val="Meiryo UI"/>
      <family val="3"/>
      <charset val="128"/>
    </font>
    <font>
      <b/>
      <sz val="12"/>
      <color theme="6" tint="-0.499984740745262"/>
      <name val="Meiryo UI"/>
      <family val="3"/>
      <charset val="128"/>
    </font>
    <font>
      <sz val="10"/>
      <name val="Meiryo UI"/>
      <family val="3"/>
      <charset val="128"/>
    </font>
    <font>
      <sz val="11"/>
      <name val="ＭＳ Ｐゴシック"/>
      <family val="3"/>
      <charset val="128"/>
    </font>
    <font>
      <sz val="11"/>
      <name val="Meiryo UI"/>
      <family val="3"/>
      <charset val="128"/>
    </font>
    <font>
      <b/>
      <u/>
      <sz val="18"/>
      <name val="Meiryo UI"/>
      <family val="3"/>
      <charset val="128"/>
    </font>
    <font>
      <b/>
      <sz val="12"/>
      <name val="Meiryo UI"/>
      <family val="3"/>
      <charset val="128"/>
    </font>
    <font>
      <b/>
      <sz val="18"/>
      <name val="Meiryo UI"/>
      <family val="3"/>
      <charset val="128"/>
    </font>
    <font>
      <sz val="9"/>
      <name val="ＭＳ Ｐゴシック"/>
      <family val="3"/>
      <charset val="128"/>
    </font>
    <font>
      <sz val="12"/>
      <name val="Meiryo UI"/>
      <family val="3"/>
      <charset val="128"/>
    </font>
    <font>
      <u/>
      <sz val="12"/>
      <name val="Meiryo UI"/>
      <family val="3"/>
      <charset val="128"/>
    </font>
    <font>
      <sz val="14"/>
      <name val="Meiryo UI"/>
      <family val="3"/>
      <charset val="128"/>
    </font>
    <font>
      <u/>
      <sz val="14"/>
      <name val="Meiryo UI"/>
      <family val="3"/>
      <charset val="128"/>
    </font>
    <font>
      <b/>
      <u/>
      <sz val="16"/>
      <name val="Meiryo UI"/>
      <family val="3"/>
      <charset val="128"/>
    </font>
    <font>
      <sz val="11"/>
      <color theme="1"/>
      <name val="ＭＳ 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1EFEB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CE6F1"/>
        <bgColor indexed="64"/>
      </patternFill>
    </fill>
  </fills>
  <borders count="6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0" tint="-0.34998626667073579"/>
      </right>
      <top/>
      <bottom/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1499984740745262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34998626667073579"/>
      </left>
      <right/>
      <top/>
      <bottom style="thin">
        <color theme="0" tint="-0.14999847407452621"/>
      </bottom>
      <diagonal/>
    </border>
    <border>
      <left/>
      <right/>
      <top/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14999847407452621"/>
      </bottom>
      <diagonal/>
    </border>
    <border>
      <left/>
      <right style="thin">
        <color theme="0" tint="-0.34998626667073579"/>
      </right>
      <top style="thin">
        <color theme="2" tint="-9.9978637043366805E-2"/>
      </top>
      <bottom style="thin">
        <color theme="2" tint="-9.9978637043366805E-2"/>
      </bottom>
      <diagonal/>
    </border>
    <border>
      <left/>
      <right style="thin">
        <color theme="0" tint="-0.34998626667073579"/>
      </right>
      <top/>
      <bottom style="thin">
        <color theme="2" tint="-9.9978637043366805E-2"/>
      </bottom>
      <diagonal/>
    </border>
    <border>
      <left style="thin">
        <color theme="0" tint="-0.34998626667073579"/>
      </left>
      <right style="thin">
        <color theme="2" tint="-0.249977111117893"/>
      </right>
      <top/>
      <bottom/>
      <diagonal/>
    </border>
    <border>
      <left style="thin">
        <color theme="0" tint="-0.34998626667073579"/>
      </left>
      <right style="thin">
        <color theme="2" tint="-0.249977111117893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2" tint="-0.249977111117893"/>
      </bottom>
      <diagonal/>
    </border>
    <border>
      <left/>
      <right/>
      <top style="thin">
        <color theme="0" tint="-0.34998626667073579"/>
      </top>
      <bottom style="thin">
        <color theme="2" tint="-0.249977111117893"/>
      </bottom>
      <diagonal/>
    </border>
    <border>
      <left style="thin">
        <color theme="0" tint="-0.34998626667073579"/>
      </left>
      <right style="thin">
        <color theme="2" tint="-0.249977111117893"/>
      </right>
      <top style="thin">
        <color theme="2" tint="-0.249977111117893"/>
      </top>
      <bottom/>
      <diagonal/>
    </border>
    <border>
      <left style="thin">
        <color theme="2" tint="-0.249977111117893"/>
      </left>
      <right style="thin">
        <color theme="0" tint="-0.34998626667073579"/>
      </right>
      <top style="thin">
        <color theme="2" tint="-9.9978637043366805E-2"/>
      </top>
      <bottom style="thin">
        <color theme="2" tint="-0.249977111117893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rgb="FFC7CED5"/>
      </bottom>
      <diagonal/>
    </border>
    <border>
      <left/>
      <right/>
      <top style="thin">
        <color theme="0" tint="-0.34998626667073579"/>
      </top>
      <bottom style="thin">
        <color rgb="FFC7CED5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rgb="FFC7CED5"/>
      </bottom>
      <diagonal/>
    </border>
    <border>
      <left style="thin">
        <color theme="0" tint="-0.34998626667073579"/>
      </left>
      <right/>
      <top style="thin">
        <color rgb="FFC7CED5"/>
      </top>
      <bottom style="thin">
        <color rgb="FFC7CED5"/>
      </bottom>
      <diagonal/>
    </border>
    <border>
      <left/>
      <right/>
      <top style="thin">
        <color rgb="FFC7CED5"/>
      </top>
      <bottom style="thin">
        <color rgb="FFC7CED5"/>
      </bottom>
      <diagonal/>
    </border>
    <border>
      <left/>
      <right style="thin">
        <color theme="0" tint="-0.34998626667073579"/>
      </right>
      <top style="thin">
        <color rgb="FFC7CED5"/>
      </top>
      <bottom style="thin">
        <color rgb="FFC7CED5"/>
      </bottom>
      <diagonal/>
    </border>
    <border>
      <left/>
      <right style="thin">
        <color theme="0" tint="-0.249977111117893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rgb="FFC7CED5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34998626667073579"/>
      </left>
      <right/>
      <top style="thin">
        <color theme="0" tint="-0.14999847407452621"/>
      </top>
      <bottom style="thin">
        <color rgb="FFC7CED5"/>
      </bottom>
      <diagonal/>
    </border>
    <border>
      <left/>
      <right/>
      <top style="thin">
        <color theme="0" tint="-0.14999847407452621"/>
      </top>
      <bottom style="thin">
        <color rgb="FFC7CED5"/>
      </bottom>
      <diagonal/>
    </border>
    <border>
      <left/>
      <right style="thin">
        <color theme="0" tint="-0.34998626667073579"/>
      </right>
      <top style="thin">
        <color theme="0" tint="-0.14999847407452621"/>
      </top>
      <bottom style="thin">
        <color rgb="FFC7CED5"/>
      </bottom>
      <diagonal/>
    </border>
    <border>
      <left style="thin">
        <color theme="0" tint="-0.34998626667073579"/>
      </left>
      <right/>
      <top/>
      <bottom style="thin">
        <color rgb="FFC7CED5"/>
      </bottom>
      <diagonal/>
    </border>
    <border>
      <left/>
      <right/>
      <top/>
      <bottom style="thin">
        <color rgb="FFC7CED5"/>
      </bottom>
      <diagonal/>
    </border>
    <border>
      <left/>
      <right style="thin">
        <color theme="0" tint="-0.34998626667073579"/>
      </right>
      <top/>
      <bottom style="thin">
        <color rgb="FFC7CED5"/>
      </bottom>
      <diagonal/>
    </border>
    <border>
      <left style="thin">
        <color theme="2" tint="-0.249977111117893"/>
      </left>
      <right style="thin">
        <color theme="0" tint="-0.34998626667073579"/>
      </right>
      <top style="thin">
        <color theme="2" tint="-9.9978637043366805E-2"/>
      </top>
      <bottom style="thin">
        <color theme="2" tint="-9.9978637043366805E-2"/>
      </bottom>
      <diagonal/>
    </border>
    <border>
      <left style="thin">
        <color theme="0" tint="-0.34998626667073579"/>
      </left>
      <right/>
      <top style="thin">
        <color rgb="FFC7CED5"/>
      </top>
      <bottom style="thin">
        <color theme="0" tint="-0.14999847407452621"/>
      </bottom>
      <diagonal/>
    </border>
    <border>
      <left/>
      <right/>
      <top style="thin">
        <color rgb="FFC7CED5"/>
      </top>
      <bottom style="thin">
        <color theme="0" tint="-0.14999847407452621"/>
      </bottom>
      <diagonal/>
    </border>
    <border>
      <left/>
      <right style="thin">
        <color theme="0" tint="-0.34998626667073579"/>
      </right>
      <top style="thin">
        <color rgb="FFC7CED5"/>
      </top>
      <bottom style="thin">
        <color theme="0" tint="-0.1499984740745262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C4BD97"/>
      </left>
      <right style="thin">
        <color rgb="FFC4BD97"/>
      </right>
      <top style="thin">
        <color rgb="FFC4BD97"/>
      </top>
      <bottom style="thin">
        <color rgb="FFC4BD97"/>
      </bottom>
      <diagonal/>
    </border>
    <border>
      <left style="thin">
        <color rgb="FFC4BD97"/>
      </left>
      <right style="thin">
        <color rgb="FFC4BD97"/>
      </right>
      <top style="thin">
        <color rgb="FFC4BD97"/>
      </top>
      <bottom/>
      <diagonal/>
    </border>
    <border>
      <left style="thin">
        <color rgb="FFC4BD97"/>
      </left>
      <right style="thin">
        <color rgb="FFC4BD97"/>
      </right>
      <top/>
      <bottom/>
      <diagonal/>
    </border>
    <border>
      <left style="thin">
        <color rgb="FFC4BD97"/>
      </left>
      <right style="thin">
        <color rgb="FFC4BD97"/>
      </right>
      <top/>
      <bottom style="thin">
        <color rgb="FFC4BD97"/>
      </bottom>
      <diagonal/>
    </border>
    <border>
      <left style="thin">
        <color rgb="FFC4BD97"/>
      </left>
      <right/>
      <top style="thin">
        <color rgb="FFC4BD97"/>
      </top>
      <bottom style="thin">
        <color rgb="FFC4BD97"/>
      </bottom>
      <diagonal/>
    </border>
    <border>
      <left/>
      <right/>
      <top style="thin">
        <color rgb="FFC4BD97"/>
      </top>
      <bottom style="thin">
        <color rgb="FFC4BD97"/>
      </bottom>
      <diagonal/>
    </border>
    <border>
      <left/>
      <right style="thin">
        <color rgb="FFC4BD97"/>
      </right>
      <top style="thin">
        <color rgb="FFC4BD97"/>
      </top>
      <bottom style="thin">
        <color rgb="FFC4BD97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7" fillId="0" borderId="0">
      <alignment vertical="center"/>
    </xf>
  </cellStyleXfs>
  <cellXfs count="264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178" fontId="5" fillId="0" borderId="0" xfId="0" applyNumberFormat="1" applyFont="1">
      <alignment vertical="center"/>
    </xf>
    <xf numFmtId="38" fontId="3" fillId="0" borderId="0" xfId="1" applyFont="1">
      <alignment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0" xfId="0" applyFont="1">
      <alignment vertical="center"/>
    </xf>
    <xf numFmtId="0" fontId="7" fillId="0" borderId="14" xfId="0" applyFont="1" applyBorder="1">
      <alignment vertical="center"/>
    </xf>
    <xf numFmtId="179" fontId="7" fillId="0" borderId="14" xfId="0" applyNumberFormat="1" applyFont="1" applyBorder="1">
      <alignment vertical="center"/>
    </xf>
    <xf numFmtId="0" fontId="9" fillId="0" borderId="21" xfId="0" applyFont="1" applyBorder="1" applyAlignment="1">
      <alignment horizontal="left" vertical="center"/>
    </xf>
    <xf numFmtId="0" fontId="7" fillId="0" borderId="17" xfId="0" applyFont="1" applyBorder="1">
      <alignment vertical="center"/>
    </xf>
    <xf numFmtId="0" fontId="7" fillId="0" borderId="16" xfId="0" applyFont="1" applyBorder="1">
      <alignment vertical="center"/>
    </xf>
    <xf numFmtId="0" fontId="9" fillId="0" borderId="20" xfId="0" applyFont="1" applyBorder="1" applyAlignment="1">
      <alignment horizontal="left" vertical="center"/>
    </xf>
    <xf numFmtId="0" fontId="9" fillId="0" borderId="21" xfId="0" applyFont="1" applyBorder="1">
      <alignment vertical="center"/>
    </xf>
    <xf numFmtId="177" fontId="9" fillId="0" borderId="21" xfId="1" applyNumberFormat="1" applyFont="1" applyFill="1" applyBorder="1" applyAlignment="1">
      <alignment vertical="center"/>
    </xf>
    <xf numFmtId="176" fontId="9" fillId="0" borderId="21" xfId="0" applyNumberFormat="1" applyFont="1" applyBorder="1" applyAlignment="1">
      <alignment horizontal="right" vertical="center"/>
    </xf>
    <xf numFmtId="0" fontId="9" fillId="0" borderId="17" xfId="0" applyFont="1" applyBorder="1">
      <alignment vertical="center"/>
    </xf>
    <xf numFmtId="14" fontId="9" fillId="0" borderId="21" xfId="0" quotePrefix="1" applyNumberFormat="1" applyFont="1" applyBorder="1" applyAlignment="1">
      <alignment horizontal="left" vertical="center"/>
    </xf>
    <xf numFmtId="0" fontId="8" fillId="0" borderId="16" xfId="0" applyFont="1" applyBorder="1">
      <alignment vertical="center"/>
    </xf>
    <xf numFmtId="49" fontId="9" fillId="0" borderId="20" xfId="0" applyNumberFormat="1" applyFont="1" applyBorder="1">
      <alignment vertical="center"/>
    </xf>
    <xf numFmtId="0" fontId="9" fillId="0" borderId="21" xfId="0" quotePrefix="1" applyFont="1" applyBorder="1">
      <alignment vertical="center"/>
    </xf>
    <xf numFmtId="0" fontId="7" fillId="4" borderId="19" xfId="0" applyFont="1" applyFill="1" applyBorder="1">
      <alignment vertical="center"/>
    </xf>
    <xf numFmtId="0" fontId="7" fillId="4" borderId="18" xfId="0" applyFont="1" applyFill="1" applyBorder="1">
      <alignment vertical="center"/>
    </xf>
    <xf numFmtId="0" fontId="7" fillId="4" borderId="15" xfId="0" applyFont="1" applyFill="1" applyBorder="1" applyAlignment="1">
      <alignment horizontal="left" vertical="center"/>
    </xf>
    <xf numFmtId="0" fontId="9" fillId="4" borderId="19" xfId="0" applyFont="1" applyFill="1" applyBorder="1">
      <alignment vertical="center"/>
    </xf>
    <xf numFmtId="0" fontId="7" fillId="0" borderId="15" xfId="0" applyFont="1" applyBorder="1">
      <alignment vertical="center"/>
    </xf>
    <xf numFmtId="179" fontId="7" fillId="0" borderId="0" xfId="0" applyNumberFormat="1" applyFont="1">
      <alignment vertical="center"/>
    </xf>
    <xf numFmtId="0" fontId="8" fillId="0" borderId="15" xfId="0" applyFont="1" applyBorder="1">
      <alignment vertical="center"/>
    </xf>
    <xf numFmtId="0" fontId="8" fillId="5" borderId="23" xfId="0" applyFont="1" applyFill="1" applyBorder="1">
      <alignment vertical="center"/>
    </xf>
    <xf numFmtId="49" fontId="9" fillId="0" borderId="21" xfId="0" applyNumberFormat="1" applyFont="1" applyBorder="1">
      <alignment vertical="center"/>
    </xf>
    <xf numFmtId="180" fontId="8" fillId="5" borderId="23" xfId="0" applyNumberFormat="1" applyFont="1" applyFill="1" applyBorder="1">
      <alignment vertical="center"/>
    </xf>
    <xf numFmtId="180" fontId="12" fillId="0" borderId="24" xfId="0" applyNumberFormat="1" applyFont="1" applyBorder="1" applyAlignment="1">
      <alignment horizontal="center" vertical="center"/>
    </xf>
    <xf numFmtId="180" fontId="8" fillId="5" borderId="22" xfId="0" applyNumberFormat="1" applyFont="1" applyFill="1" applyBorder="1" applyAlignment="1">
      <alignment horizontal="left" vertical="center"/>
    </xf>
    <xf numFmtId="180" fontId="12" fillId="0" borderId="24" xfId="0" applyNumberFormat="1" applyFont="1" applyBorder="1" applyAlignment="1">
      <alignment horizontal="left" vertical="center"/>
    </xf>
    <xf numFmtId="0" fontId="7" fillId="4" borderId="26" xfId="0" applyFont="1" applyFill="1" applyBorder="1" applyAlignment="1">
      <alignment horizontal="left" vertical="center"/>
    </xf>
    <xf numFmtId="0" fontId="7" fillId="4" borderId="27" xfId="0" applyFont="1" applyFill="1" applyBorder="1" applyAlignment="1">
      <alignment horizontal="left" vertical="center"/>
    </xf>
    <xf numFmtId="179" fontId="10" fillId="3" borderId="26" xfId="0" applyNumberFormat="1" applyFont="1" applyFill="1" applyBorder="1" applyAlignment="1">
      <alignment horizontal="left" vertical="center"/>
    </xf>
    <xf numFmtId="0" fontId="9" fillId="0" borderId="25" xfId="0" applyFont="1" applyBorder="1" applyAlignment="1">
      <alignment horizontal="left" vertical="center"/>
    </xf>
    <xf numFmtId="0" fontId="11" fillId="4" borderId="28" xfId="0" applyFont="1" applyFill="1" applyBorder="1">
      <alignment vertical="center"/>
    </xf>
    <xf numFmtId="0" fontId="11" fillId="4" borderId="29" xfId="0" applyFont="1" applyFill="1" applyBorder="1">
      <alignment vertical="center"/>
    </xf>
    <xf numFmtId="0" fontId="7" fillId="4" borderId="31" xfId="0" applyFont="1" applyFill="1" applyBorder="1" applyAlignment="1">
      <alignment horizontal="left" vertical="center"/>
    </xf>
    <xf numFmtId="0" fontId="11" fillId="4" borderId="32" xfId="0" applyFont="1" applyFill="1" applyBorder="1">
      <alignment vertical="center"/>
    </xf>
    <xf numFmtId="0" fontId="7" fillId="4" borderId="28" xfId="0" applyFont="1" applyFill="1" applyBorder="1">
      <alignment vertical="center"/>
    </xf>
    <xf numFmtId="0" fontId="7" fillId="4" borderId="29" xfId="0" applyFont="1" applyFill="1" applyBorder="1">
      <alignment vertical="center"/>
    </xf>
    <xf numFmtId="0" fontId="7" fillId="4" borderId="33" xfId="0" applyFont="1" applyFill="1" applyBorder="1" applyAlignment="1">
      <alignment horizontal="left" vertical="center"/>
    </xf>
    <xf numFmtId="180" fontId="8" fillId="5" borderId="34" xfId="0" applyNumberFormat="1" applyFont="1" applyFill="1" applyBorder="1">
      <alignment vertical="center"/>
    </xf>
    <xf numFmtId="180" fontId="8" fillId="5" borderId="35" xfId="0" applyNumberFormat="1" applyFont="1" applyFill="1" applyBorder="1">
      <alignment vertical="center"/>
    </xf>
    <xf numFmtId="0" fontId="8" fillId="5" borderId="35" xfId="0" applyFont="1" applyFill="1" applyBorder="1">
      <alignment vertical="center"/>
    </xf>
    <xf numFmtId="0" fontId="8" fillId="5" borderId="36" xfId="0" applyFont="1" applyFill="1" applyBorder="1">
      <alignment vertical="center"/>
    </xf>
    <xf numFmtId="180" fontId="8" fillId="5" borderId="37" xfId="0" applyNumberFormat="1" applyFont="1" applyFill="1" applyBorder="1">
      <alignment vertical="center"/>
    </xf>
    <xf numFmtId="180" fontId="8" fillId="5" borderId="38" xfId="0" applyNumberFormat="1" applyFont="1" applyFill="1" applyBorder="1">
      <alignment vertical="center"/>
    </xf>
    <xf numFmtId="0" fontId="8" fillId="5" borderId="38" xfId="0" applyFont="1" applyFill="1" applyBorder="1">
      <alignment vertical="center"/>
    </xf>
    <xf numFmtId="0" fontId="8" fillId="5" borderId="39" xfId="0" applyFont="1" applyFill="1" applyBorder="1">
      <alignment vertical="center"/>
    </xf>
    <xf numFmtId="180" fontId="8" fillId="5" borderId="40" xfId="0" applyNumberFormat="1" applyFont="1" applyFill="1" applyBorder="1">
      <alignment vertical="center"/>
    </xf>
    <xf numFmtId="180" fontId="12" fillId="0" borderId="41" xfId="0" applyNumberFormat="1" applyFont="1" applyBorder="1" applyAlignment="1">
      <alignment horizontal="left" vertical="center"/>
    </xf>
    <xf numFmtId="0" fontId="8" fillId="0" borderId="42" xfId="0" applyFont="1" applyBorder="1">
      <alignment vertical="center"/>
    </xf>
    <xf numFmtId="0" fontId="8" fillId="0" borderId="43" xfId="0" applyFont="1" applyBorder="1">
      <alignment vertical="center"/>
    </xf>
    <xf numFmtId="0" fontId="8" fillId="0" borderId="44" xfId="0" applyFont="1" applyBorder="1">
      <alignment vertical="center"/>
    </xf>
    <xf numFmtId="180" fontId="8" fillId="5" borderId="45" xfId="0" applyNumberFormat="1" applyFont="1" applyFill="1" applyBorder="1">
      <alignment vertical="center"/>
    </xf>
    <xf numFmtId="180" fontId="8" fillId="5" borderId="46" xfId="0" applyNumberFormat="1" applyFont="1" applyFill="1" applyBorder="1">
      <alignment vertical="center"/>
    </xf>
    <xf numFmtId="0" fontId="8" fillId="5" borderId="46" xfId="0" applyFont="1" applyFill="1" applyBorder="1">
      <alignment vertical="center"/>
    </xf>
    <xf numFmtId="0" fontId="8" fillId="5" borderId="47" xfId="0" applyFont="1" applyFill="1" applyBorder="1">
      <alignment vertical="center"/>
    </xf>
    <xf numFmtId="0" fontId="7" fillId="0" borderId="34" xfId="0" applyFont="1" applyBorder="1">
      <alignment vertical="center"/>
    </xf>
    <xf numFmtId="0" fontId="7" fillId="0" borderId="35" xfId="0" applyFont="1" applyBorder="1">
      <alignment vertical="center"/>
    </xf>
    <xf numFmtId="0" fontId="7" fillId="0" borderId="36" xfId="0" applyFont="1" applyBorder="1">
      <alignment vertical="center"/>
    </xf>
    <xf numFmtId="0" fontId="9" fillId="5" borderId="34" xfId="0" applyFont="1" applyFill="1" applyBorder="1">
      <alignment vertical="center"/>
    </xf>
    <xf numFmtId="0" fontId="9" fillId="5" borderId="35" xfId="0" applyFont="1" applyFill="1" applyBorder="1">
      <alignment vertical="center"/>
    </xf>
    <xf numFmtId="0" fontId="9" fillId="5" borderId="36" xfId="0" applyFont="1" applyFill="1" applyBorder="1">
      <alignment vertical="center"/>
    </xf>
    <xf numFmtId="0" fontId="9" fillId="0" borderId="37" xfId="0" applyFont="1" applyBorder="1">
      <alignment vertical="center"/>
    </xf>
    <xf numFmtId="0" fontId="9" fillId="0" borderId="38" xfId="0" applyFont="1" applyBorder="1">
      <alignment vertical="center"/>
    </xf>
    <xf numFmtId="0" fontId="9" fillId="0" borderId="39" xfId="0" applyFont="1" applyBorder="1">
      <alignment vertical="center"/>
    </xf>
    <xf numFmtId="0" fontId="9" fillId="5" borderId="37" xfId="0" applyFont="1" applyFill="1" applyBorder="1">
      <alignment vertical="center"/>
    </xf>
    <xf numFmtId="0" fontId="9" fillId="5" borderId="38" xfId="0" applyFont="1" applyFill="1" applyBorder="1">
      <alignment vertical="center"/>
    </xf>
    <xf numFmtId="0" fontId="9" fillId="5" borderId="39" xfId="0" applyFont="1" applyFill="1" applyBorder="1">
      <alignment vertical="center"/>
    </xf>
    <xf numFmtId="0" fontId="9" fillId="5" borderId="45" xfId="0" applyFont="1" applyFill="1" applyBorder="1">
      <alignment vertical="center"/>
    </xf>
    <xf numFmtId="0" fontId="9" fillId="5" borderId="46" xfId="0" applyFont="1" applyFill="1" applyBorder="1">
      <alignment vertical="center"/>
    </xf>
    <xf numFmtId="0" fontId="9" fillId="5" borderId="47" xfId="0" applyFont="1" applyFill="1" applyBorder="1">
      <alignment vertical="center"/>
    </xf>
    <xf numFmtId="0" fontId="7" fillId="4" borderId="48" xfId="0" applyFont="1" applyFill="1" applyBorder="1" applyAlignment="1">
      <alignment horizontal="left" vertical="center"/>
    </xf>
    <xf numFmtId="0" fontId="7" fillId="0" borderId="21" xfId="0" applyFont="1" applyBorder="1">
      <alignment vertical="center"/>
    </xf>
    <xf numFmtId="0" fontId="7" fillId="0" borderId="49" xfId="0" applyFont="1" applyBorder="1">
      <alignment vertical="center"/>
    </xf>
    <xf numFmtId="0" fontId="7" fillId="0" borderId="50" xfId="0" applyFont="1" applyBorder="1">
      <alignment vertical="center"/>
    </xf>
    <xf numFmtId="0" fontId="7" fillId="0" borderId="51" xfId="0" applyFont="1" applyBorder="1">
      <alignment vertical="center"/>
    </xf>
    <xf numFmtId="0" fontId="13" fillId="4" borderId="30" xfId="0" applyFont="1" applyFill="1" applyBorder="1">
      <alignment vertical="center"/>
    </xf>
    <xf numFmtId="0" fontId="14" fillId="4" borderId="30" xfId="0" applyFont="1" applyFill="1" applyBorder="1">
      <alignment vertical="center"/>
    </xf>
    <xf numFmtId="0" fontId="7" fillId="5" borderId="0" xfId="0" applyFont="1" applyFill="1">
      <alignment vertical="center"/>
    </xf>
    <xf numFmtId="0" fontId="7" fillId="5" borderId="14" xfId="0" applyFont="1" applyFill="1" applyBorder="1">
      <alignment vertical="center"/>
    </xf>
    <xf numFmtId="0" fontId="9" fillId="5" borderId="0" xfId="0" applyFont="1" applyFill="1">
      <alignment vertical="center"/>
    </xf>
    <xf numFmtId="0" fontId="16" fillId="0" borderId="5" xfId="0" applyFont="1" applyBorder="1">
      <alignment vertical="center"/>
    </xf>
    <xf numFmtId="0" fontId="16" fillId="0" borderId="3" xfId="0" applyFont="1" applyBorder="1">
      <alignment vertical="center"/>
    </xf>
    <xf numFmtId="0" fontId="16" fillId="0" borderId="6" xfId="0" applyFont="1" applyBorder="1">
      <alignment vertical="center"/>
    </xf>
    <xf numFmtId="0" fontId="16" fillId="0" borderId="7" xfId="0" applyFont="1" applyBorder="1">
      <alignment vertical="center"/>
    </xf>
    <xf numFmtId="0" fontId="16" fillId="0" borderId="0" xfId="0" applyFont="1">
      <alignment vertical="center"/>
    </xf>
    <xf numFmtId="0" fontId="16" fillId="0" borderId="8" xfId="0" applyFont="1" applyBorder="1">
      <alignment vertical="center"/>
    </xf>
    <xf numFmtId="14" fontId="16" fillId="0" borderId="0" xfId="0" quotePrefix="1" applyNumberFormat="1" applyFont="1">
      <alignment vertical="center"/>
    </xf>
    <xf numFmtId="0" fontId="17" fillId="0" borderId="0" xfId="0" applyFont="1">
      <alignment vertical="center"/>
    </xf>
    <xf numFmtId="0" fontId="19" fillId="0" borderId="1" xfId="0" applyFont="1" applyBorder="1" applyAlignment="1"/>
    <xf numFmtId="0" fontId="17" fillId="0" borderId="1" xfId="0" applyFont="1" applyBorder="1" applyAlignment="1"/>
    <xf numFmtId="0" fontId="21" fillId="0" borderId="0" xfId="0" applyFont="1">
      <alignment vertical="center"/>
    </xf>
    <xf numFmtId="0" fontId="17" fillId="0" borderId="2" xfId="0" applyFont="1" applyBorder="1" applyAlignment="1">
      <alignment horizontal="center"/>
    </xf>
    <xf numFmtId="0" fontId="16" fillId="0" borderId="9" xfId="0" applyFont="1" applyBorder="1">
      <alignment vertical="center"/>
    </xf>
    <xf numFmtId="0" fontId="16" fillId="0" borderId="1" xfId="0" applyFont="1" applyBorder="1">
      <alignment vertical="center"/>
    </xf>
    <xf numFmtId="0" fontId="16" fillId="0" borderId="10" xfId="0" applyFont="1" applyBorder="1">
      <alignment vertical="center"/>
    </xf>
    <xf numFmtId="0" fontId="22" fillId="0" borderId="0" xfId="0" applyFont="1">
      <alignment vertical="center"/>
    </xf>
    <xf numFmtId="0" fontId="22" fillId="0" borderId="0" xfId="0" applyFont="1" applyAlignment="1">
      <alignment horizontal="right" vertical="center"/>
    </xf>
    <xf numFmtId="0" fontId="15" fillId="0" borderId="1" xfId="0" applyFont="1" applyBorder="1" applyAlignment="1"/>
    <xf numFmtId="0" fontId="17" fillId="0" borderId="0" xfId="0" applyFont="1" applyAlignment="1">
      <alignment horizontal="center" vertical="center"/>
    </xf>
    <xf numFmtId="38" fontId="17" fillId="0" borderId="0" xfId="1" applyFont="1">
      <alignment vertical="center"/>
    </xf>
    <xf numFmtId="178" fontId="15" fillId="0" borderId="0" xfId="0" applyNumberFormat="1" applyFont="1">
      <alignment vertical="center"/>
    </xf>
    <xf numFmtId="0" fontId="15" fillId="6" borderId="4" xfId="0" applyFont="1" applyFill="1" applyBorder="1" applyAlignment="1">
      <alignment horizontal="center" vertical="center"/>
    </xf>
    <xf numFmtId="38" fontId="15" fillId="6" borderId="4" xfId="1" applyFont="1" applyFill="1" applyBorder="1" applyAlignment="1">
      <alignment horizontal="center" vertical="center"/>
    </xf>
    <xf numFmtId="38" fontId="15" fillId="0" borderId="4" xfId="1" applyFont="1" applyFill="1" applyBorder="1" applyAlignment="1">
      <alignment vertical="center" shrinkToFit="1"/>
    </xf>
    <xf numFmtId="0" fontId="15" fillId="0" borderId="4" xfId="0" applyFont="1" applyBorder="1" applyAlignment="1">
      <alignment vertical="center" wrapText="1"/>
    </xf>
    <xf numFmtId="38" fontId="15" fillId="7" borderId="4" xfId="1" applyFont="1" applyFill="1" applyBorder="1" applyAlignment="1">
      <alignment vertical="center" shrinkToFit="1"/>
    </xf>
    <xf numFmtId="0" fontId="15" fillId="7" borderId="4" xfId="0" applyFont="1" applyFill="1" applyBorder="1" applyAlignment="1">
      <alignment vertical="center" wrapText="1"/>
    </xf>
    <xf numFmtId="0" fontId="15" fillId="0" borderId="11" xfId="0" applyFont="1" applyBorder="1">
      <alignment vertical="center"/>
    </xf>
    <xf numFmtId="0" fontId="15" fillId="0" borderId="2" xfId="0" applyFont="1" applyBorder="1">
      <alignment vertical="center"/>
    </xf>
    <xf numFmtId="0" fontId="15" fillId="0" borderId="2" xfId="0" applyFont="1" applyBorder="1" applyAlignment="1">
      <alignment horizontal="center" vertical="center"/>
    </xf>
    <xf numFmtId="38" fontId="15" fillId="0" borderId="2" xfId="1" applyFont="1" applyBorder="1" applyAlignment="1">
      <alignment vertical="center" shrinkToFit="1"/>
    </xf>
    <xf numFmtId="0" fontId="15" fillId="0" borderId="12" xfId="0" applyFont="1" applyBorder="1">
      <alignment vertical="center"/>
    </xf>
    <xf numFmtId="0" fontId="15" fillId="6" borderId="4" xfId="0" applyFont="1" applyFill="1" applyBorder="1" applyAlignment="1">
      <alignment horizontal="center" vertical="center" wrapText="1"/>
    </xf>
    <xf numFmtId="0" fontId="15" fillId="0" borderId="0" xfId="0" applyFont="1">
      <alignment vertical="center"/>
    </xf>
    <xf numFmtId="0" fontId="15" fillId="0" borderId="1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7" fillId="4" borderId="2" xfId="0" applyFont="1" applyFill="1" applyBorder="1">
      <alignment vertical="center"/>
    </xf>
    <xf numFmtId="0" fontId="17" fillId="4" borderId="12" xfId="0" applyFont="1" applyFill="1" applyBorder="1">
      <alignment vertical="center"/>
    </xf>
    <xf numFmtId="0" fontId="15" fillId="0" borderId="2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15" fillId="6" borderId="12" xfId="0" applyFont="1" applyFill="1" applyBorder="1" applyAlignment="1">
      <alignment horizontal="center" vertical="center"/>
    </xf>
    <xf numFmtId="38" fontId="15" fillId="4" borderId="12" xfId="0" applyNumberFormat="1" applyFont="1" applyFill="1" applyBorder="1" applyAlignment="1">
      <alignment vertical="center" shrinkToFit="1"/>
    </xf>
    <xf numFmtId="181" fontId="15" fillId="0" borderId="4" xfId="0" applyNumberFormat="1" applyFont="1" applyBorder="1" applyAlignment="1">
      <alignment vertical="center" shrinkToFit="1"/>
    </xf>
    <xf numFmtId="181" fontId="15" fillId="7" borderId="4" xfId="0" applyNumberFormat="1" applyFont="1" applyFill="1" applyBorder="1" applyAlignment="1">
      <alignment vertical="center" shrinkToFit="1"/>
    </xf>
    <xf numFmtId="0" fontId="15" fillId="0" borderId="4" xfId="0" applyFont="1" applyBorder="1" applyAlignment="1">
      <alignment horizontal="center" vertical="center" shrinkToFit="1"/>
    </xf>
    <xf numFmtId="0" fontId="15" fillId="7" borderId="4" xfId="0" applyFont="1" applyFill="1" applyBorder="1" applyAlignment="1">
      <alignment horizontal="center" vertical="center" shrinkToFit="1"/>
    </xf>
    <xf numFmtId="178" fontId="15" fillId="0" borderId="0" xfId="0" applyNumberFormat="1" applyFont="1" applyAlignment="1">
      <alignment vertical="center" shrinkToFit="1"/>
    </xf>
    <xf numFmtId="0" fontId="15" fillId="0" borderId="1" xfId="0" quotePrefix="1" applyFont="1" applyBorder="1" applyAlignment="1">
      <alignment horizontal="left" shrinkToFit="1"/>
    </xf>
    <xf numFmtId="0" fontId="15" fillId="0" borderId="1" xfId="0" quotePrefix="1" applyFont="1" applyBorder="1" applyAlignment="1">
      <alignment horizontal="left" vertical="center" shrinkToFit="1"/>
    </xf>
    <xf numFmtId="49" fontId="15" fillId="0" borderId="1" xfId="0" quotePrefix="1" applyNumberFormat="1" applyFont="1" applyBorder="1" applyAlignment="1">
      <alignment horizontal="right" vertical="center" shrinkToFit="1"/>
    </xf>
    <xf numFmtId="0" fontId="7" fillId="0" borderId="52" xfId="0" applyFont="1" applyBorder="1">
      <alignment vertical="center"/>
    </xf>
    <xf numFmtId="0" fontId="7" fillId="2" borderId="52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/>
    </xf>
    <xf numFmtId="0" fontId="15" fillId="0" borderId="1" xfId="0" applyFont="1" applyBorder="1" applyAlignment="1">
      <alignment horizontal="distributed"/>
    </xf>
    <xf numFmtId="0" fontId="15" fillId="0" borderId="2" xfId="0" applyFont="1" applyBorder="1" applyAlignment="1">
      <alignment horizontal="distributed"/>
    </xf>
    <xf numFmtId="0" fontId="7" fillId="0" borderId="53" xfId="0" applyFont="1" applyBorder="1">
      <alignment vertical="center"/>
    </xf>
    <xf numFmtId="0" fontId="15" fillId="0" borderId="1" xfId="0" applyFont="1" applyBorder="1" applyAlignment="1">
      <alignment horizontal="left"/>
    </xf>
    <xf numFmtId="49" fontId="17" fillId="0" borderId="1" xfId="0" quotePrefix="1" applyNumberFormat="1" applyFont="1" applyBorder="1" applyAlignment="1">
      <alignment horizontal="left" shrinkToFit="1"/>
    </xf>
    <xf numFmtId="49" fontId="17" fillId="0" borderId="1" xfId="0" applyNumberFormat="1" applyFont="1" applyBorder="1" applyAlignment="1">
      <alignment horizontal="left" shrinkToFit="1"/>
    </xf>
    <xf numFmtId="0" fontId="7" fillId="8" borderId="53" xfId="0" applyFont="1" applyFill="1" applyBorder="1" applyAlignment="1">
      <alignment horizontal="center" vertical="center"/>
    </xf>
    <xf numFmtId="0" fontId="15" fillId="6" borderId="4" xfId="0" applyFont="1" applyFill="1" applyBorder="1" applyAlignment="1">
      <alignment horizontal="centerContinuous" vertical="center" wrapText="1"/>
    </xf>
    <xf numFmtId="0" fontId="15" fillId="6" borderId="11" xfId="0" applyFont="1" applyFill="1" applyBorder="1" applyAlignment="1">
      <alignment horizontal="centerContinuous" vertical="center" wrapText="1"/>
    </xf>
    <xf numFmtId="0" fontId="17" fillId="0" borderId="0" xfId="0" applyFont="1" applyAlignment="1">
      <alignment vertical="top"/>
    </xf>
    <xf numFmtId="38" fontId="15" fillId="0" borderId="2" xfId="1" applyFont="1" applyBorder="1" applyAlignment="1">
      <alignment horizontal="center" vertical="center"/>
    </xf>
    <xf numFmtId="183" fontId="15" fillId="0" borderId="4" xfId="0" applyNumberFormat="1" applyFont="1" applyBorder="1" applyAlignment="1">
      <alignment horizontal="right" vertical="center" shrinkToFit="1"/>
    </xf>
    <xf numFmtId="183" fontId="15" fillId="7" borderId="4" xfId="0" applyNumberFormat="1" applyFont="1" applyFill="1" applyBorder="1" applyAlignment="1">
      <alignment horizontal="right" vertical="center" shrinkToFit="1"/>
    </xf>
    <xf numFmtId="183" fontId="15" fillId="0" borderId="11" xfId="0" applyNumberFormat="1" applyFont="1" applyBorder="1" applyAlignment="1">
      <alignment horizontal="right" vertical="center" shrinkToFit="1"/>
    </xf>
    <xf numFmtId="183" fontId="15" fillId="0" borderId="2" xfId="0" applyNumberFormat="1" applyFont="1" applyBorder="1" applyAlignment="1">
      <alignment horizontal="right" vertical="center" shrinkToFit="1"/>
    </xf>
    <xf numFmtId="183" fontId="15" fillId="0" borderId="12" xfId="0" applyNumberFormat="1" applyFont="1" applyBorder="1" applyAlignment="1">
      <alignment horizontal="right" vertical="center" shrinkToFit="1"/>
    </xf>
    <xf numFmtId="183" fontId="15" fillId="7" borderId="11" xfId="0" applyNumberFormat="1" applyFont="1" applyFill="1" applyBorder="1" applyAlignment="1">
      <alignment horizontal="right" vertical="center" shrinkToFit="1"/>
    </xf>
    <xf numFmtId="183" fontId="15" fillId="7" borderId="2" xfId="0" applyNumberFormat="1" applyFont="1" applyFill="1" applyBorder="1" applyAlignment="1">
      <alignment horizontal="right" vertical="center" shrinkToFit="1"/>
    </xf>
    <xf numFmtId="183" fontId="15" fillId="7" borderId="12" xfId="0" applyNumberFormat="1" applyFont="1" applyFill="1" applyBorder="1" applyAlignment="1">
      <alignment horizontal="right" vertical="center" shrinkToFit="1"/>
    </xf>
    <xf numFmtId="0" fontId="0" fillId="0" borderId="1" xfId="0" applyBorder="1" applyAlignment="1">
      <alignment shrinkToFit="1"/>
    </xf>
    <xf numFmtId="0" fontId="7" fillId="0" borderId="54" xfId="0" applyFont="1" applyBorder="1">
      <alignment vertical="center"/>
    </xf>
    <xf numFmtId="184" fontId="7" fillId="0" borderId="54" xfId="0" applyNumberFormat="1" applyFont="1" applyBorder="1" applyAlignment="1">
      <alignment horizontal="left" vertical="center"/>
    </xf>
    <xf numFmtId="0" fontId="7" fillId="0" borderId="58" xfId="0" applyFont="1" applyBorder="1">
      <alignment vertical="center"/>
    </xf>
    <xf numFmtId="38" fontId="7" fillId="0" borderId="58" xfId="0" applyNumberFormat="1" applyFont="1" applyBorder="1">
      <alignment vertical="center"/>
    </xf>
    <xf numFmtId="0" fontId="7" fillId="0" borderId="59" xfId="0" applyFont="1" applyBorder="1">
      <alignment vertical="center"/>
    </xf>
    <xf numFmtId="0" fontId="7" fillId="0" borderId="60" xfId="0" applyFont="1" applyBorder="1">
      <alignment vertical="center"/>
    </xf>
    <xf numFmtId="0" fontId="7" fillId="4" borderId="55" xfId="0" applyFont="1" applyFill="1" applyBorder="1">
      <alignment vertical="center"/>
    </xf>
    <xf numFmtId="0" fontId="7" fillId="4" borderId="56" xfId="0" applyFont="1" applyFill="1" applyBorder="1">
      <alignment vertical="center"/>
    </xf>
    <xf numFmtId="0" fontId="7" fillId="4" borderId="57" xfId="0" applyFont="1" applyFill="1" applyBorder="1">
      <alignment vertical="center"/>
    </xf>
    <xf numFmtId="0" fontId="7" fillId="4" borderId="54" xfId="0" applyFont="1" applyFill="1" applyBorder="1" applyAlignment="1">
      <alignment horizontal="left" vertical="center"/>
    </xf>
    <xf numFmtId="0" fontId="7" fillId="4" borderId="54" xfId="0" applyFont="1" applyFill="1" applyBorder="1">
      <alignment vertical="center"/>
    </xf>
    <xf numFmtId="0" fontId="7" fillId="9" borderId="58" xfId="0" applyFont="1" applyFill="1" applyBorder="1">
      <alignment vertical="center"/>
    </xf>
    <xf numFmtId="0" fontId="7" fillId="9" borderId="59" xfId="0" applyFont="1" applyFill="1" applyBorder="1">
      <alignment vertical="center"/>
    </xf>
    <xf numFmtId="0" fontId="7" fillId="9" borderId="60" xfId="0" applyFont="1" applyFill="1" applyBorder="1">
      <alignment vertical="center"/>
    </xf>
    <xf numFmtId="0" fontId="17" fillId="0" borderId="0" xfId="0" applyFont="1" applyAlignment="1"/>
    <xf numFmtId="179" fontId="22" fillId="0" borderId="0" xfId="0" applyNumberFormat="1" applyFont="1" applyAlignment="1">
      <alignment horizontal="left"/>
    </xf>
    <xf numFmtId="179" fontId="17" fillId="0" borderId="0" xfId="0" applyNumberFormat="1" applyFont="1" applyAlignment="1">
      <alignment horizontal="left"/>
    </xf>
    <xf numFmtId="37" fontId="22" fillId="0" borderId="0" xfId="1" applyNumberFormat="1" applyFont="1" applyFill="1" applyBorder="1" applyAlignment="1">
      <alignment shrinkToFit="1"/>
    </xf>
    <xf numFmtId="37" fontId="22" fillId="0" borderId="0" xfId="0" applyNumberFormat="1" applyFont="1" applyAlignment="1">
      <alignment shrinkToFit="1"/>
    </xf>
    <xf numFmtId="185" fontId="20" fillId="0" borderId="1" xfId="0" applyNumberFormat="1" applyFont="1" applyBorder="1" applyAlignment="1">
      <alignment horizontal="right" shrinkToFit="1"/>
    </xf>
    <xf numFmtId="179" fontId="15" fillId="0" borderId="0" xfId="0" applyNumberFormat="1" applyFont="1" applyAlignment="1">
      <alignment horizontal="left" vertical="center"/>
    </xf>
    <xf numFmtId="0" fontId="15" fillId="0" borderId="0" xfId="0" applyFont="1" applyAlignment="1"/>
    <xf numFmtId="179" fontId="15" fillId="0" borderId="0" xfId="0" applyNumberFormat="1" applyFont="1" applyAlignment="1">
      <alignment horizontal="left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distributed"/>
    </xf>
    <xf numFmtId="0" fontId="0" fillId="0" borderId="0" xfId="0" applyAlignment="1"/>
    <xf numFmtId="37" fontId="15" fillId="0" borderId="0" xfId="0" applyNumberFormat="1" applyFont="1" applyAlignment="1"/>
    <xf numFmtId="37" fontId="15" fillId="0" borderId="0" xfId="1" applyNumberFormat="1" applyFont="1" applyFill="1" applyBorder="1" applyAlignment="1"/>
    <xf numFmtId="185" fontId="19" fillId="0" borderId="1" xfId="1" applyNumberFormat="1" applyFont="1" applyFill="1" applyBorder="1" applyAlignment="1">
      <alignment shrinkToFit="1"/>
    </xf>
    <xf numFmtId="0" fontId="17" fillId="0" borderId="2" xfId="0" applyFont="1" applyBorder="1" applyAlignment="1">
      <alignment shrinkToFit="1"/>
    </xf>
    <xf numFmtId="0" fontId="18" fillId="0" borderId="0" xfId="0" applyFont="1" applyAlignment="1">
      <alignment shrinkToFit="1"/>
    </xf>
    <xf numFmtId="0" fontId="0" fillId="0" borderId="0" xfId="0" applyAlignment="1">
      <alignment vertical="center" shrinkToFit="1"/>
    </xf>
    <xf numFmtId="0" fontId="17" fillId="0" borderId="2" xfId="0" applyFont="1" applyBorder="1" applyAlignment="1">
      <alignment horizontal="distributed"/>
    </xf>
    <xf numFmtId="178" fontId="17" fillId="0" borderId="3" xfId="0" applyNumberFormat="1" applyFont="1" applyBorder="1" applyAlignment="1">
      <alignment horizontal="left" shrinkToFit="1"/>
    </xf>
    <xf numFmtId="0" fontId="17" fillId="0" borderId="1" xfId="0" applyFont="1" applyBorder="1" applyAlignment="1">
      <alignment shrinkToFit="1"/>
    </xf>
    <xf numFmtId="0" fontId="17" fillId="0" borderId="1" xfId="0" applyFont="1" applyBorder="1" applyAlignment="1">
      <alignment horizontal="distributed"/>
    </xf>
    <xf numFmtId="0" fontId="17" fillId="0" borderId="3" xfId="0" applyFont="1" applyBorder="1" applyAlignment="1">
      <alignment horizontal="left" shrinkToFit="1"/>
    </xf>
    <xf numFmtId="0" fontId="17" fillId="0" borderId="1" xfId="0" applyFont="1" applyBorder="1" applyAlignment="1">
      <alignment horizontal="left" vertical="center" shrinkToFit="1"/>
    </xf>
    <xf numFmtId="14" fontId="17" fillId="0" borderId="2" xfId="0" quotePrefix="1" applyNumberFormat="1" applyFont="1" applyBorder="1" applyAlignment="1">
      <alignment horizontal="left" shrinkToFit="1"/>
    </xf>
    <xf numFmtId="0" fontId="17" fillId="0" borderId="2" xfId="0" applyFont="1" applyBorder="1" applyAlignment="1">
      <alignment horizontal="left" shrinkToFit="1"/>
    </xf>
    <xf numFmtId="0" fontId="17" fillId="0" borderId="1" xfId="0" applyFont="1" applyBorder="1" applyAlignment="1">
      <alignment horizontal="left" shrinkToFit="1"/>
    </xf>
    <xf numFmtId="0" fontId="17" fillId="0" borderId="2" xfId="0" applyFont="1" applyBorder="1">
      <alignment vertical="center"/>
    </xf>
    <xf numFmtId="0" fontId="23" fillId="0" borderId="0" xfId="0" applyFont="1" applyAlignment="1">
      <alignment vertical="center" shrinkToFit="1"/>
    </xf>
    <xf numFmtId="0" fontId="17" fillId="0" borderId="1" xfId="0" applyFont="1" applyBorder="1" applyAlignment="1">
      <alignment horizontal="right" vertical="center" shrinkToFit="1"/>
    </xf>
    <xf numFmtId="0" fontId="0" fillId="0" borderId="1" xfId="0" applyBorder="1" applyAlignment="1">
      <alignment vertical="center" shrinkToFit="1"/>
    </xf>
    <xf numFmtId="0" fontId="24" fillId="0" borderId="0" xfId="0" applyFont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15" fillId="6" borderId="11" xfId="0" applyFont="1" applyFill="1" applyBorder="1" applyAlignment="1">
      <alignment horizontal="center" vertical="center"/>
    </xf>
    <xf numFmtId="0" fontId="15" fillId="6" borderId="2" xfId="0" applyFont="1" applyFill="1" applyBorder="1" applyAlignment="1">
      <alignment horizontal="center" vertical="center"/>
    </xf>
    <xf numFmtId="0" fontId="15" fillId="6" borderId="12" xfId="0" applyFont="1" applyFill="1" applyBorder="1" applyAlignment="1">
      <alignment horizontal="center" vertical="center"/>
    </xf>
    <xf numFmtId="0" fontId="15" fillId="6" borderId="4" xfId="0" applyFont="1" applyFill="1" applyBorder="1" applyAlignment="1">
      <alignment horizontal="center" vertical="center"/>
    </xf>
    <xf numFmtId="0" fontId="15" fillId="0" borderId="4" xfId="0" applyFont="1" applyBorder="1" applyAlignment="1">
      <alignment horizontal="left" vertical="center" wrapText="1"/>
    </xf>
    <xf numFmtId="0" fontId="17" fillId="0" borderId="1" xfId="0" applyFont="1" applyBorder="1" applyAlignment="1">
      <alignment vertical="center" shrinkToFit="1"/>
    </xf>
    <xf numFmtId="0" fontId="15" fillId="7" borderId="4" xfId="0" applyFont="1" applyFill="1" applyBorder="1" applyAlignment="1">
      <alignment horizontal="left" vertical="center" wrapText="1"/>
    </xf>
    <xf numFmtId="0" fontId="24" fillId="0" borderId="0" xfId="0" applyFont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5" fillId="0" borderId="0" xfId="0" applyFont="1" applyAlignment="1">
      <alignment vertical="center" shrinkToFit="1"/>
    </xf>
    <xf numFmtId="0" fontId="15" fillId="0" borderId="1" xfId="0" applyFont="1" applyBorder="1" applyAlignment="1">
      <alignment horizontal="distributed" vertical="center"/>
    </xf>
    <xf numFmtId="37" fontId="17" fillId="0" borderId="0" xfId="1" applyNumberFormat="1" applyFont="1" applyFill="1" applyBorder="1" applyAlignment="1"/>
    <xf numFmtId="6" fontId="22" fillId="0" borderId="0" xfId="1" applyNumberFormat="1" applyFont="1" applyFill="1" applyBorder="1" applyAlignment="1"/>
    <xf numFmtId="38" fontId="17" fillId="0" borderId="0" xfId="1" applyFont="1" applyFill="1" applyBorder="1" applyAlignment="1"/>
    <xf numFmtId="0" fontId="15" fillId="0" borderId="1" xfId="0" applyFont="1" applyBorder="1" applyAlignment="1">
      <alignment vertical="center" shrinkToFit="1"/>
    </xf>
    <xf numFmtId="182" fontId="17" fillId="0" borderId="2" xfId="0" applyNumberFormat="1" applyFont="1" applyBorder="1" applyAlignment="1">
      <alignment horizontal="left" vertical="center" shrinkToFit="1"/>
    </xf>
    <xf numFmtId="182" fontId="17" fillId="0" borderId="3" xfId="0" applyNumberFormat="1" applyFont="1" applyBorder="1" applyAlignment="1">
      <alignment horizontal="left" vertical="center" shrinkToFit="1"/>
    </xf>
    <xf numFmtId="37" fontId="17" fillId="0" borderId="0" xfId="0" applyNumberFormat="1" applyFont="1" applyAlignment="1"/>
    <xf numFmtId="0" fontId="15" fillId="0" borderId="0" xfId="0" applyFont="1" applyAlignment="1"/>
    <xf numFmtId="185" fontId="19" fillId="0" borderId="1" xfId="0" applyNumberFormat="1" applyFont="1" applyBorder="1" applyAlignment="1">
      <alignment shrinkToFit="1"/>
    </xf>
    <xf numFmtId="0" fontId="15" fillId="0" borderId="2" xfId="0" applyFont="1" applyBorder="1" applyAlignment="1">
      <alignment horizontal="distributed" vertical="center"/>
    </xf>
    <xf numFmtId="0" fontId="15" fillId="0" borderId="0" xfId="0" applyFont="1" applyAlignment="1">
      <alignment horizontal="distributed" vertical="center"/>
    </xf>
    <xf numFmtId="180" fontId="15" fillId="0" borderId="2" xfId="0" applyNumberFormat="1" applyFont="1" applyBorder="1" applyAlignment="1">
      <alignment horizontal="left" vertical="center" shrinkToFit="1"/>
    </xf>
    <xf numFmtId="0" fontId="0" fillId="0" borderId="2" xfId="0" applyBorder="1" applyAlignment="1">
      <alignment vertical="center" shrinkToFit="1"/>
    </xf>
    <xf numFmtId="0" fontId="15" fillId="0" borderId="2" xfId="0" applyFont="1" applyBorder="1" applyAlignment="1">
      <alignment vertical="center" shrinkToFit="1"/>
    </xf>
    <xf numFmtId="0" fontId="15" fillId="0" borderId="4" xfId="0" applyFont="1" applyBorder="1" applyAlignment="1">
      <alignment vertical="center" wrapText="1"/>
    </xf>
    <xf numFmtId="38" fontId="15" fillId="0" borderId="4" xfId="1" applyFont="1" applyFill="1" applyBorder="1" applyAlignment="1">
      <alignment vertical="center" shrinkToFit="1"/>
    </xf>
    <xf numFmtId="0" fontId="15" fillId="7" borderId="4" xfId="0" applyFont="1" applyFill="1" applyBorder="1" applyAlignment="1">
      <alignment vertical="center" wrapText="1"/>
    </xf>
    <xf numFmtId="38" fontId="15" fillId="7" borderId="4" xfId="1" applyFont="1" applyFill="1" applyBorder="1" applyAlignment="1">
      <alignment vertical="center" shrinkToFit="1"/>
    </xf>
    <xf numFmtId="0" fontId="15" fillId="4" borderId="11" xfId="0" applyFont="1" applyFill="1" applyBorder="1" applyAlignment="1">
      <alignment horizontal="center" vertical="center"/>
    </xf>
    <xf numFmtId="0" fontId="15" fillId="4" borderId="2" xfId="0" applyFont="1" applyFill="1" applyBorder="1" applyAlignment="1">
      <alignment horizontal="center" vertical="center"/>
    </xf>
    <xf numFmtId="38" fontId="15" fillId="4" borderId="2" xfId="0" applyNumberFormat="1" applyFont="1" applyFill="1" applyBorder="1" applyAlignment="1">
      <alignment vertical="center" shrinkToFit="1"/>
    </xf>
    <xf numFmtId="0" fontId="15" fillId="2" borderId="2" xfId="0" applyFont="1" applyFill="1" applyBorder="1" applyAlignment="1">
      <alignment horizontal="center" vertical="center"/>
    </xf>
    <xf numFmtId="38" fontId="15" fillId="2" borderId="2" xfId="0" applyNumberFormat="1" applyFont="1" applyFill="1" applyBorder="1" applyAlignment="1">
      <alignment vertical="center" shrinkToFit="1"/>
    </xf>
    <xf numFmtId="0" fontId="15" fillId="0" borderId="1" xfId="0" applyFont="1" applyBorder="1" applyAlignment="1">
      <alignment horizontal="center" vertical="center"/>
    </xf>
    <xf numFmtId="178" fontId="15" fillId="0" borderId="3" xfId="0" applyNumberFormat="1" applyFont="1" applyBorder="1" applyAlignment="1">
      <alignment horizontal="right" vertical="center" shrinkToFit="1"/>
    </xf>
    <xf numFmtId="178" fontId="15" fillId="0" borderId="0" xfId="0" applyNumberFormat="1" applyFont="1" applyAlignment="1">
      <alignment horizontal="right" shrinkToFit="1"/>
    </xf>
    <xf numFmtId="0" fontId="24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179" fontId="19" fillId="0" borderId="1" xfId="0" applyNumberFormat="1" applyFont="1" applyBorder="1" applyAlignment="1">
      <alignment horizontal="left" shrinkToFit="1"/>
    </xf>
    <xf numFmtId="0" fontId="15" fillId="0" borderId="2" xfId="0" applyFont="1" applyBorder="1" applyAlignment="1">
      <alignment shrinkToFit="1"/>
    </xf>
    <xf numFmtId="0" fontId="0" fillId="0" borderId="2" xfId="0" applyBorder="1" applyAlignment="1">
      <alignment shrinkToFit="1"/>
    </xf>
    <xf numFmtId="0" fontId="15" fillId="0" borderId="13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183" fontId="15" fillId="0" borderId="4" xfId="0" applyNumberFormat="1" applyFont="1" applyBorder="1" applyAlignment="1">
      <alignment horizontal="right" vertical="center" shrinkToFit="1"/>
    </xf>
    <xf numFmtId="183" fontId="15" fillId="7" borderId="4" xfId="0" applyNumberFormat="1" applyFont="1" applyFill="1" applyBorder="1" applyAlignment="1">
      <alignment horizontal="right" vertical="center" shrinkToFit="1"/>
    </xf>
    <xf numFmtId="0" fontId="15" fillId="0" borderId="1" xfId="0" applyFont="1" applyBorder="1" applyAlignment="1">
      <alignment horizontal="left" shrinkToFit="1"/>
    </xf>
    <xf numFmtId="182" fontId="15" fillId="0" borderId="3" xfId="0" applyNumberFormat="1" applyFont="1" applyBorder="1" applyAlignment="1">
      <alignment horizontal="left" vertical="center" shrinkToFit="1"/>
    </xf>
    <xf numFmtId="182" fontId="15" fillId="0" borderId="2" xfId="0" applyNumberFormat="1" applyFont="1" applyBorder="1" applyAlignment="1">
      <alignment horizontal="left" vertical="center" shrinkToFit="1"/>
    </xf>
    <xf numFmtId="0" fontId="15" fillId="0" borderId="2" xfId="0" applyFont="1" applyBorder="1" applyAlignment="1">
      <alignment horizontal="distributed"/>
    </xf>
    <xf numFmtId="0" fontId="26" fillId="0" borderId="0" xfId="0" applyFont="1" applyAlignment="1">
      <alignment vertical="center" shrinkToFit="1"/>
    </xf>
    <xf numFmtId="0" fontId="15" fillId="0" borderId="1" xfId="0" applyFont="1" applyBorder="1" applyAlignment="1">
      <alignment shrinkToFit="1"/>
    </xf>
    <xf numFmtId="180" fontId="15" fillId="0" borderId="2" xfId="0" applyNumberFormat="1" applyFont="1" applyBorder="1" applyAlignment="1">
      <alignment horizontal="left" shrinkToFit="1"/>
    </xf>
  </cellXfs>
  <cellStyles count="3">
    <cellStyle name="KANAME" xfId="2" xr:uid="{00000000-0005-0000-0000-000000000000}"/>
    <cellStyle name="桁区切り" xfId="1" builtinId="6"/>
    <cellStyle name="標準" xfId="0" builtinId="0"/>
  </cellStyles>
  <dxfs count="82">
    <dxf>
      <numFmt numFmtId="191" formatCode="#,##0.#?;\-#,##0.#?"/>
    </dxf>
    <dxf>
      <numFmt numFmtId="190" formatCode="#,##0_._0_0;\-#,##0_._0_0"/>
    </dxf>
    <dxf>
      <numFmt numFmtId="189" formatCode="#,##0.?;\-#,##0.?"/>
    </dxf>
    <dxf>
      <numFmt numFmtId="188" formatCode="#,##0_._0;\-#,##0_._0"/>
    </dxf>
    <dxf>
      <numFmt numFmtId="0" formatCode="General"/>
    </dxf>
    <dxf>
      <numFmt numFmtId="0" formatCode="General"/>
    </dxf>
    <dxf>
      <numFmt numFmtId="187" formatCode="#,##0.###"/>
    </dxf>
    <dxf>
      <numFmt numFmtId="3" formatCode="#,##0"/>
    </dxf>
    <dxf>
      <numFmt numFmtId="0" formatCode="General"/>
      <border>
        <left style="hair">
          <color auto="1"/>
        </left>
        <right style="hair">
          <color auto="1"/>
        </right>
        <top style="thin">
          <color auto="1"/>
        </top>
        <bottom style="thin">
          <color auto="1"/>
        </bottom>
      </border>
    </dxf>
    <dxf>
      <numFmt numFmtId="186" formatCode=";;;"/>
    </dxf>
    <dxf>
      <numFmt numFmtId="191" formatCode="#,##0.#?;\-#,##0.#?"/>
    </dxf>
    <dxf>
      <numFmt numFmtId="190" formatCode="#,##0_._0_0;\-#,##0_._0_0"/>
    </dxf>
    <dxf>
      <numFmt numFmtId="189" formatCode="#,##0.?;\-#,##0.?"/>
    </dxf>
    <dxf>
      <numFmt numFmtId="188" formatCode="#,##0_._0;\-#,##0_._0"/>
    </dxf>
    <dxf>
      <numFmt numFmtId="0" formatCode="General"/>
    </dxf>
    <dxf>
      <numFmt numFmtId="0" formatCode="General"/>
    </dxf>
    <dxf>
      <numFmt numFmtId="187" formatCode="#,##0.###"/>
    </dxf>
    <dxf>
      <numFmt numFmtId="3" formatCode="#,##0"/>
    </dxf>
    <dxf>
      <numFmt numFmtId="186" formatCode=";;;"/>
    </dxf>
    <dxf>
      <border>
        <top style="thin">
          <color rgb="FFFFFFFF"/>
        </top>
      </border>
    </dxf>
    <dxf>
      <numFmt numFmtId="191" formatCode="#,##0.#?;\-#,##0.#?"/>
    </dxf>
    <dxf>
      <numFmt numFmtId="190" formatCode="#,##0_._0_0;\-#,##0_._0_0"/>
    </dxf>
    <dxf>
      <numFmt numFmtId="189" formatCode="#,##0.?;\-#,##0.?"/>
    </dxf>
    <dxf>
      <numFmt numFmtId="188" formatCode="#,##0_._0;\-#,##0_._0"/>
    </dxf>
    <dxf>
      <numFmt numFmtId="0" formatCode="General"/>
    </dxf>
    <dxf>
      <numFmt numFmtId="0" formatCode="General"/>
    </dxf>
    <dxf>
      <numFmt numFmtId="187" formatCode="#,##0.###"/>
    </dxf>
    <dxf>
      <numFmt numFmtId="3" formatCode="#,##0"/>
    </dxf>
    <dxf>
      <border>
        <bottom style="thin">
          <color auto="1"/>
        </bottom>
      </border>
    </dxf>
    <dxf>
      <numFmt numFmtId="186" formatCode=";;;"/>
    </dxf>
    <dxf>
      <numFmt numFmtId="191" formatCode="#,##0.#?;\-#,##0.#?"/>
    </dxf>
    <dxf>
      <numFmt numFmtId="190" formatCode="#,##0_._0_0;\-#,##0_._0_0"/>
    </dxf>
    <dxf>
      <numFmt numFmtId="189" formatCode="#,##0.?;\-#,##0.?"/>
    </dxf>
    <dxf>
      <numFmt numFmtId="188" formatCode="#,##0_._0;\-#,##0_._0"/>
    </dxf>
    <dxf>
      <numFmt numFmtId="0" formatCode="General"/>
    </dxf>
    <dxf>
      <numFmt numFmtId="0" formatCode="General"/>
    </dxf>
    <dxf>
      <numFmt numFmtId="187" formatCode="#,##0.###"/>
    </dxf>
    <dxf>
      <numFmt numFmtId="3" formatCode="#,##0"/>
    </dxf>
    <dxf>
      <border>
        <left style="hair">
          <color auto="1"/>
        </left>
        <right style="hair">
          <color auto="1"/>
        </right>
        <top style="thin">
          <color auto="1"/>
        </top>
        <bottom style="thin">
          <color auto="1"/>
        </bottom>
      </border>
    </dxf>
    <dxf>
      <numFmt numFmtId="186" formatCode=";;;"/>
    </dxf>
    <dxf>
      <numFmt numFmtId="191" formatCode="#,##0.#?;\-#,##0.#?"/>
    </dxf>
    <dxf>
      <numFmt numFmtId="190" formatCode="#,##0_._0_0;\-#,##0_._0_0"/>
    </dxf>
    <dxf>
      <numFmt numFmtId="189" formatCode="#,##0.?;\-#,##0.?"/>
    </dxf>
    <dxf>
      <numFmt numFmtId="188" formatCode="#,##0_._0;\-#,##0_._0"/>
    </dxf>
    <dxf>
      <numFmt numFmtId="0" formatCode="General"/>
    </dxf>
    <dxf>
      <numFmt numFmtId="0" formatCode="General"/>
    </dxf>
    <dxf>
      <numFmt numFmtId="187" formatCode="#,##0.###"/>
    </dxf>
    <dxf>
      <numFmt numFmtId="3" formatCode="#,##0"/>
    </dxf>
    <dxf>
      <numFmt numFmtId="186" formatCode=";;;"/>
    </dxf>
    <dxf>
      <border>
        <top style="thin">
          <color rgb="FFFFFFFF"/>
        </top>
      </border>
    </dxf>
    <dxf>
      <numFmt numFmtId="191" formatCode="#,##0.#?;\-#,##0.#?"/>
    </dxf>
    <dxf>
      <numFmt numFmtId="190" formatCode="#,##0_._0_0;\-#,##0_._0_0"/>
    </dxf>
    <dxf>
      <numFmt numFmtId="189" formatCode="#,##0.?;\-#,##0.?"/>
    </dxf>
    <dxf>
      <numFmt numFmtId="188" formatCode="#,##0_._0;\-#,##0_._0"/>
    </dxf>
    <dxf>
      <numFmt numFmtId="0" formatCode="General"/>
    </dxf>
    <dxf>
      <numFmt numFmtId="0" formatCode="General"/>
    </dxf>
    <dxf>
      <numFmt numFmtId="187" formatCode="#,##0.###"/>
    </dxf>
    <dxf>
      <numFmt numFmtId="3" formatCode="#,##0"/>
    </dxf>
    <dxf>
      <border>
        <bottom style="thin">
          <color auto="1"/>
        </bottom>
      </border>
    </dxf>
    <dxf>
      <numFmt numFmtId="186" formatCode=";;;"/>
    </dxf>
    <dxf>
      <numFmt numFmtId="191" formatCode="#,##0.#?;\-#,##0.#?"/>
    </dxf>
    <dxf>
      <numFmt numFmtId="190" formatCode="#,##0_._0_0;\-#,##0_._0_0"/>
    </dxf>
    <dxf>
      <numFmt numFmtId="189" formatCode="#,##0.?;\-#,##0.?"/>
    </dxf>
    <dxf>
      <numFmt numFmtId="188" formatCode="#,##0_._0;\-#,##0_._0"/>
    </dxf>
    <dxf>
      <numFmt numFmtId="0" formatCode="General"/>
    </dxf>
    <dxf>
      <numFmt numFmtId="0" formatCode="General"/>
    </dxf>
    <dxf>
      <numFmt numFmtId="187" formatCode="#,##0.###"/>
    </dxf>
    <dxf>
      <numFmt numFmtId="3" formatCode="#,##0"/>
    </dxf>
    <dxf>
      <border>
        <left style="hair">
          <color auto="1"/>
        </left>
        <right style="hair">
          <color auto="1"/>
        </right>
        <top style="thin">
          <color auto="1"/>
        </top>
        <bottom style="thin">
          <color auto="1"/>
        </bottom>
      </border>
    </dxf>
    <dxf>
      <numFmt numFmtId="186" formatCode=";;;"/>
    </dxf>
    <dxf>
      <numFmt numFmtId="191" formatCode="#,##0.#?;\-#,##0.#?"/>
    </dxf>
    <dxf>
      <numFmt numFmtId="190" formatCode="#,##0_._0_0;\-#,##0_._0_0"/>
    </dxf>
    <dxf>
      <numFmt numFmtId="189" formatCode="#,##0.?;\-#,##0.?"/>
    </dxf>
    <dxf>
      <numFmt numFmtId="188" formatCode="#,##0_._0;\-#,##0_._0"/>
    </dxf>
    <dxf>
      <numFmt numFmtId="0" formatCode="General"/>
    </dxf>
    <dxf>
      <numFmt numFmtId="0" formatCode="General"/>
    </dxf>
    <dxf>
      <numFmt numFmtId="187" formatCode="#,##0.###"/>
    </dxf>
    <dxf>
      <numFmt numFmtId="3" formatCode="#,##0"/>
    </dxf>
    <dxf>
      <numFmt numFmtId="186" formatCode=";;;"/>
    </dxf>
    <dxf>
      <border>
        <bottom style="thin">
          <color rgb="FFFFFFFF"/>
        </bottom>
      </border>
    </dxf>
    <dxf>
      <border>
        <bottom style="thin">
          <color rgb="FF000000"/>
        </bottom>
      </border>
    </dxf>
    <dxf>
      <border>
        <bottom style="thin">
          <color auto="1"/>
        </bottom>
      </border>
    </dxf>
  </dxfs>
  <tableStyles count="0" defaultTableStyle="TableStyleMedium9" defaultPivotStyle="PivotStyleLight16"/>
  <colors>
    <mruColors>
      <color rgb="FFF0F0F0"/>
      <color rgb="FFC7CED5"/>
      <color rgb="FFF1EFEB"/>
      <color rgb="FFEEECE6"/>
      <color rgb="FFF8F7F2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6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485775</xdr:colOff>
      <xdr:row>1</xdr:row>
      <xdr:rowOff>19050</xdr:rowOff>
    </xdr:from>
    <xdr:to>
      <xdr:col>7</xdr:col>
      <xdr:colOff>2152650</xdr:colOff>
      <xdr:row>4</xdr:row>
      <xdr:rowOff>0</xdr:rowOff>
    </xdr:to>
    <xdr:sp macro="" textlink="">
      <xdr:nvSpPr>
        <xdr:cNvPr id="75" name="見出し">
          <a:extLst>
            <a:ext uri="{FF2B5EF4-FFF2-40B4-BE49-F238E27FC236}">
              <a16:creationId xmlns:a16="http://schemas.microsoft.com/office/drawing/2014/main" id="{00000000-0008-0000-0100-00004B000000}"/>
            </a:ext>
          </a:extLst>
        </xdr:cNvPr>
        <xdr:cNvSpPr/>
      </xdr:nvSpPr>
      <xdr:spPr>
        <a:xfrm>
          <a:off x="4229100" y="400050"/>
          <a:ext cx="2571750" cy="552450"/>
        </a:xfrm>
        <a:prstGeom prst="roundRect">
          <a:avLst/>
        </a:prstGeom>
        <a:solidFill>
          <a:schemeClr val="bg1">
            <a:lumMod val="95000"/>
          </a:schemeClr>
        </a:solidFill>
        <a:ln w="19050">
          <a:solidFill>
            <a:schemeClr val="bg1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ja-JP" altLang="en-US" sz="2400">
              <a:solidFill>
                <a:sysClr val="windowText" lastClr="000000"/>
              </a:solidFill>
              <a:latin typeface="Meiryo UI" pitchFamily="50" charset="-128"/>
              <a:ea typeface="Meiryo UI" pitchFamily="50" charset="-128"/>
              <a:cs typeface="Meiryo UI" pitchFamily="50" charset="-128"/>
            </a:rPr>
            <a:t>見　積　書</a:t>
          </a:r>
        </a:p>
      </xdr:txBody>
    </xdr:sp>
    <xdr:clientData/>
  </xdr:twoCellAnchor>
  <xdr:twoCellAnchor>
    <xdr:from>
      <xdr:col>7</xdr:col>
      <xdr:colOff>2324099</xdr:colOff>
      <xdr:row>19</xdr:row>
      <xdr:rowOff>247650</xdr:rowOff>
    </xdr:from>
    <xdr:to>
      <xdr:col>12</xdr:col>
      <xdr:colOff>219074</xdr:colOff>
      <xdr:row>21</xdr:row>
      <xdr:rowOff>47625</xdr:rowOff>
    </xdr:to>
    <xdr:sp macro="" textlink="Kaisyamei">
      <xdr:nvSpPr>
        <xdr:cNvPr id="24" name="TxtKaisyamei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/>
      </xdr:nvSpPr>
      <xdr:spPr>
        <a:xfrm>
          <a:off x="6972299" y="4191000"/>
          <a:ext cx="3933825" cy="352425"/>
        </a:xfrm>
        <a:prstGeom prst="rect">
          <a:avLst/>
        </a:prstGeom>
        <a:noFill/>
        <a:ln w="3175">
          <a:noFill/>
        </a:ln>
        <a:extLst>
          <a:ext uri="{909E8E84-426E-40DD-AFC4-6F175D3DCCD1}">
            <a14:hiddenFill xmlns:a14="http://schemas.microsoft.com/office/drawing/2010/main">
              <a:solidFill>
                <a:schemeClr val="bg1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overflow" wrap="none" lIns="36000" rIns="0" rtlCol="0" anchor="ctr"/>
        <a:lstStyle/>
        <a:p>
          <a:pPr algn="l"/>
          <a:fld id="{EB144AED-92CB-472A-8372-CD20A63D6475}" type="TxLink">
            <a:rPr kumimoji="1" lang="ja-JP" altLang="en-US" sz="1800" b="1" i="0" u="none" strike="noStrike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itchFamily="50" charset="-128"/>
            </a:rPr>
            <a:pPr algn="l"/>
            <a:t>株式会社 サンプル建設</a:t>
          </a:fld>
          <a:endParaRPr kumimoji="1" lang="ja-JP" altLang="en-US" sz="2800" b="1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7</xdr:col>
      <xdr:colOff>2333624</xdr:colOff>
      <xdr:row>22</xdr:row>
      <xdr:rowOff>57151</xdr:rowOff>
    </xdr:from>
    <xdr:to>
      <xdr:col>9</xdr:col>
      <xdr:colOff>942975</xdr:colOff>
      <xdr:row>23</xdr:row>
      <xdr:rowOff>47626</xdr:rowOff>
    </xdr:to>
    <xdr:sp macro="" textlink="YubinNo_Text">
      <xdr:nvSpPr>
        <xdr:cNvPr id="81" name="YubinNo">
          <a:extLst>
            <a:ext uri="{FF2B5EF4-FFF2-40B4-BE49-F238E27FC236}">
              <a16:creationId xmlns:a16="http://schemas.microsoft.com/office/drawing/2014/main" id="{00000000-0008-0000-0100-000051000000}"/>
            </a:ext>
          </a:extLst>
        </xdr:cNvPr>
        <xdr:cNvSpPr txBox="1"/>
      </xdr:nvSpPr>
      <xdr:spPr>
        <a:xfrm>
          <a:off x="6981824" y="4695826"/>
          <a:ext cx="1838326" cy="209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50E199B6-218A-49A6-907A-436CE161259B}" type="TxLink">
            <a:rPr kumimoji="1" lang="en-US" altLang="en-US" sz="10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〒888-8888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7</xdr:col>
      <xdr:colOff>2333624</xdr:colOff>
      <xdr:row>22</xdr:row>
      <xdr:rowOff>209550</xdr:rowOff>
    </xdr:from>
    <xdr:to>
      <xdr:col>12</xdr:col>
      <xdr:colOff>180974</xdr:colOff>
      <xdr:row>23</xdr:row>
      <xdr:rowOff>276225</xdr:rowOff>
    </xdr:to>
    <xdr:sp macro="" textlink="Jyusyo">
      <xdr:nvSpPr>
        <xdr:cNvPr id="82" name="Jyusyo">
          <a:extLst>
            <a:ext uri="{FF2B5EF4-FFF2-40B4-BE49-F238E27FC236}">
              <a16:creationId xmlns:a16="http://schemas.microsoft.com/office/drawing/2014/main" id="{00000000-0008-0000-0100-000052000000}"/>
            </a:ext>
          </a:extLst>
        </xdr:cNvPr>
        <xdr:cNvSpPr txBox="1"/>
      </xdr:nvSpPr>
      <xdr:spPr>
        <a:xfrm>
          <a:off x="6981824" y="4848225"/>
          <a:ext cx="3886200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D6258D76-E148-426F-896D-65EB25E1CB4F}" type="TxLink">
            <a:rPr kumimoji="1" lang="ja-JP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？？都？？区？？？8-8-8</a:t>
          </a:fld>
          <a:endParaRPr kumimoji="1" lang="ja-JP" altLang="en-US" sz="12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7</xdr:col>
      <xdr:colOff>2333624</xdr:colOff>
      <xdr:row>23</xdr:row>
      <xdr:rowOff>219075</xdr:rowOff>
    </xdr:from>
    <xdr:to>
      <xdr:col>9</xdr:col>
      <xdr:colOff>688649</xdr:colOff>
      <xdr:row>24</xdr:row>
      <xdr:rowOff>152400</xdr:rowOff>
    </xdr:to>
    <xdr:sp macro="" textlink="TelNo_Text">
      <xdr:nvSpPr>
        <xdr:cNvPr id="83" name="TelNo">
          <a:extLst>
            <a:ext uri="{FF2B5EF4-FFF2-40B4-BE49-F238E27FC236}">
              <a16:creationId xmlns:a16="http://schemas.microsoft.com/office/drawing/2014/main" id="{00000000-0008-0000-0100-000053000000}"/>
            </a:ext>
          </a:extLst>
        </xdr:cNvPr>
        <xdr:cNvSpPr txBox="1"/>
      </xdr:nvSpPr>
      <xdr:spPr>
        <a:xfrm>
          <a:off x="6981824" y="5076825"/>
          <a:ext cx="15840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lIns="36000" tIns="0" rIns="36000" bIns="0" rtlCol="0" anchor="t" anchorCtr="0"/>
        <a:lstStyle/>
        <a:p>
          <a:pPr algn="l"/>
          <a:fld id="{0D9594DC-CC57-42BA-A747-F593F2400BD9}" type="TxLink">
            <a:rPr kumimoji="1" lang="en-US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 algn="l"/>
            <a:t>TEL:03-888-8888</a:t>
          </a:fld>
          <a:endParaRPr kumimoji="1" lang="ja-JP" altLang="en-US" sz="12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9</xdr:col>
      <xdr:colOff>752474</xdr:colOff>
      <xdr:row>23</xdr:row>
      <xdr:rowOff>219075</xdr:rowOff>
    </xdr:from>
    <xdr:to>
      <xdr:col>11</xdr:col>
      <xdr:colOff>919349</xdr:colOff>
      <xdr:row>24</xdr:row>
      <xdr:rowOff>152400</xdr:rowOff>
    </xdr:to>
    <xdr:sp macro="" textlink="FaxNo_Text">
      <xdr:nvSpPr>
        <xdr:cNvPr id="84" name="FaxNo">
          <a:extLst>
            <a:ext uri="{FF2B5EF4-FFF2-40B4-BE49-F238E27FC236}">
              <a16:creationId xmlns:a16="http://schemas.microsoft.com/office/drawing/2014/main" id="{00000000-0008-0000-0100-000054000000}"/>
            </a:ext>
          </a:extLst>
        </xdr:cNvPr>
        <xdr:cNvSpPr txBox="1"/>
      </xdr:nvSpPr>
      <xdr:spPr>
        <a:xfrm>
          <a:off x="8629649" y="5076825"/>
          <a:ext cx="2005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lIns="36000" tIns="0" rIns="36000" bIns="0" rtlCol="0" anchor="t" anchorCtr="0"/>
        <a:lstStyle/>
        <a:p>
          <a:pPr algn="l"/>
          <a:fld id="{3E7F47F4-7D53-42EC-A0C4-31082ECEE3FE}" type="TxLink">
            <a:rPr kumimoji="1" lang="en-US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 algn="l"/>
            <a:t>FAX:03-880-8880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7</xdr:col>
      <xdr:colOff>2333624</xdr:colOff>
      <xdr:row>24</xdr:row>
      <xdr:rowOff>142875</xdr:rowOff>
    </xdr:from>
    <xdr:to>
      <xdr:col>11</xdr:col>
      <xdr:colOff>952499</xdr:colOff>
      <xdr:row>25</xdr:row>
      <xdr:rowOff>28575</xdr:rowOff>
    </xdr:to>
    <xdr:sp macro="" textlink="Url">
      <xdr:nvSpPr>
        <xdr:cNvPr id="85" name="Url">
          <a:extLst>
            <a:ext uri="{FF2B5EF4-FFF2-40B4-BE49-F238E27FC236}">
              <a16:creationId xmlns:a16="http://schemas.microsoft.com/office/drawing/2014/main" id="{00000000-0008-0000-0100-000055000000}"/>
            </a:ext>
          </a:extLst>
        </xdr:cNvPr>
        <xdr:cNvSpPr txBox="1"/>
      </xdr:nvSpPr>
      <xdr:spPr>
        <a:xfrm>
          <a:off x="6981824" y="5286375"/>
          <a:ext cx="3686175" cy="200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A757A00A-43D5-49A9-B72D-1C934FAAA755}" type="TxLink">
            <a:rPr kumimoji="1" lang="en-US" altLang="en-US" sz="10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http://www.domain.jp/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7</xdr:col>
      <xdr:colOff>2333624</xdr:colOff>
      <xdr:row>25</xdr:row>
      <xdr:rowOff>57150</xdr:rowOff>
    </xdr:from>
    <xdr:to>
      <xdr:col>11</xdr:col>
      <xdr:colOff>952499</xdr:colOff>
      <xdr:row>25</xdr:row>
      <xdr:rowOff>257175</xdr:rowOff>
    </xdr:to>
    <xdr:sp macro="" textlink="TantoSyainmei_Text">
      <xdr:nvSpPr>
        <xdr:cNvPr id="86" name="Syainmei">
          <a:extLst>
            <a:ext uri="{FF2B5EF4-FFF2-40B4-BE49-F238E27FC236}">
              <a16:creationId xmlns:a16="http://schemas.microsoft.com/office/drawing/2014/main" id="{00000000-0008-0000-0100-000056000000}"/>
            </a:ext>
          </a:extLst>
        </xdr:cNvPr>
        <xdr:cNvSpPr txBox="1"/>
      </xdr:nvSpPr>
      <xdr:spPr>
        <a:xfrm>
          <a:off x="6981824" y="5514975"/>
          <a:ext cx="3686175" cy="200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5ED5C68A-ECCA-4F84-88ED-CDA7960E1669}" type="TxLink">
            <a:rPr kumimoji="1" lang="ja-JP" altLang="en-US" sz="10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担当者：担当一郎</a:t>
          </a:fld>
          <a:endParaRPr kumimoji="1" lang="ja-JP" altLang="en-US" sz="10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7</xdr:col>
      <xdr:colOff>2333624</xdr:colOff>
      <xdr:row>25</xdr:row>
      <xdr:rowOff>200025</xdr:rowOff>
    </xdr:from>
    <xdr:to>
      <xdr:col>11</xdr:col>
      <xdr:colOff>952499</xdr:colOff>
      <xdr:row>26</xdr:row>
      <xdr:rowOff>85725</xdr:rowOff>
    </xdr:to>
    <xdr:sp macro="" textlink="MailAddress_Text">
      <xdr:nvSpPr>
        <xdr:cNvPr id="88" name="MailAddress">
          <a:extLst>
            <a:ext uri="{FF2B5EF4-FFF2-40B4-BE49-F238E27FC236}">
              <a16:creationId xmlns:a16="http://schemas.microsoft.com/office/drawing/2014/main" id="{00000000-0008-0000-0100-000058000000}"/>
            </a:ext>
          </a:extLst>
        </xdr:cNvPr>
        <xdr:cNvSpPr txBox="1"/>
      </xdr:nvSpPr>
      <xdr:spPr>
        <a:xfrm>
          <a:off x="6981824" y="5657850"/>
          <a:ext cx="3686175" cy="200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EAD4160A-8EE3-484B-AC22-24E829C55195}" type="TxLink">
            <a:rPr kumimoji="1" lang="en-US" altLang="en-US" sz="10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tanto@domain.co.jp</a:t>
          </a:fld>
          <a:endParaRPr kumimoji="1" lang="ja-JP" altLang="en-US" sz="10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7</xdr:col>
      <xdr:colOff>2333624</xdr:colOff>
      <xdr:row>20</xdr:row>
      <xdr:rowOff>219075</xdr:rowOff>
    </xdr:from>
    <xdr:to>
      <xdr:col>12</xdr:col>
      <xdr:colOff>152399</xdr:colOff>
      <xdr:row>22</xdr:row>
      <xdr:rowOff>57150</xdr:rowOff>
    </xdr:to>
    <xdr:sp macro="" textlink="Daihyosyamei_Text">
      <xdr:nvSpPr>
        <xdr:cNvPr id="21" name="Daihyosyamei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 txBox="1"/>
      </xdr:nvSpPr>
      <xdr:spPr>
        <a:xfrm>
          <a:off x="6981824" y="4476750"/>
          <a:ext cx="3857625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0840CE62-476C-4353-AEDC-67BD871B005C}" type="TxLink">
            <a:rPr kumimoji="1" lang="ja-JP" altLang="en-US" sz="105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代表取締役社長 代表　太郎</a:t>
          </a:fld>
          <a:endParaRPr kumimoji="1" lang="ja-JP" altLang="en-US" sz="12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9</xdr:col>
      <xdr:colOff>485775</xdr:colOff>
      <xdr:row>26</xdr:row>
      <xdr:rowOff>180975</xdr:rowOff>
    </xdr:from>
    <xdr:to>
      <xdr:col>11</xdr:col>
      <xdr:colOff>504825</xdr:colOff>
      <xdr:row>28</xdr:row>
      <xdr:rowOff>104775</xdr:rowOff>
    </xdr:to>
    <xdr:sp macro="" textlink="">
      <xdr:nvSpPr>
        <xdr:cNvPr id="89" name="認印エリア">
          <a:extLst>
            <a:ext uri="{FF2B5EF4-FFF2-40B4-BE49-F238E27FC236}">
              <a16:creationId xmlns:a16="http://schemas.microsoft.com/office/drawing/2014/main" id="{00000000-0008-0000-0100-000059000000}"/>
            </a:ext>
          </a:extLst>
        </xdr:cNvPr>
        <xdr:cNvSpPr/>
      </xdr:nvSpPr>
      <xdr:spPr>
        <a:xfrm>
          <a:off x="8362950" y="5953125"/>
          <a:ext cx="1857375" cy="523875"/>
        </a:xfrm>
        <a:prstGeom prst="rect">
          <a:avLst/>
        </a:prstGeom>
        <a:noFill/>
        <a:ln w="19050">
          <a:solidFill>
            <a:schemeClr val="bg1">
              <a:lumMod val="75000"/>
            </a:schemeClr>
          </a:solidFill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7</xdr:col>
      <xdr:colOff>2346511</xdr:colOff>
      <xdr:row>19</xdr:row>
      <xdr:rowOff>77947</xdr:rowOff>
    </xdr:from>
    <xdr:to>
      <xdr:col>9</xdr:col>
      <xdr:colOff>1068702</xdr:colOff>
      <xdr:row>19</xdr:row>
      <xdr:rowOff>289672</xdr:rowOff>
    </xdr:to>
    <xdr:sp macro="" textlink="Kyoka_Text">
      <xdr:nvSpPr>
        <xdr:cNvPr id="23" name="Kyokano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SpPr txBox="1"/>
      </xdr:nvSpPr>
      <xdr:spPr>
        <a:xfrm>
          <a:off x="6994711" y="4021297"/>
          <a:ext cx="1951166" cy="211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overflow" wrap="none" lIns="36000" tIns="0" rIns="36000" bIns="0" rtlCol="0" anchor="ctr" anchorCtr="0">
          <a:noAutofit/>
        </a:bodyPr>
        <a:lstStyle/>
        <a:p>
          <a:pPr algn="l"/>
          <a:fld id="{7B895BA6-3DDE-40D9-BE59-A8F1B825431D}" type="TxLink">
            <a:rPr kumimoji="1" lang="ja-JP" altLang="en-US" sz="10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 algn="l"/>
            <a:t>建設業許可番号  第00008880号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10</xdr:col>
      <xdr:colOff>19050</xdr:colOff>
      <xdr:row>26</xdr:row>
      <xdr:rowOff>180975</xdr:rowOff>
    </xdr:from>
    <xdr:to>
      <xdr:col>10</xdr:col>
      <xdr:colOff>643758</xdr:colOff>
      <xdr:row>28</xdr:row>
      <xdr:rowOff>103790</xdr:rowOff>
    </xdr:to>
    <xdr:sp macro="" textlink="">
      <xdr:nvSpPr>
        <xdr:cNvPr id="22" name="認印エリアB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SpPr/>
      </xdr:nvSpPr>
      <xdr:spPr>
        <a:xfrm>
          <a:off x="8991600" y="5953125"/>
          <a:ext cx="624708" cy="522890"/>
        </a:xfrm>
        <a:prstGeom prst="rect">
          <a:avLst/>
        </a:prstGeom>
        <a:noFill/>
        <a:ln w="19050">
          <a:solidFill>
            <a:schemeClr val="bg1">
              <a:lumMod val="75000"/>
            </a:schemeClr>
          </a:solidFill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7</xdr:col>
      <xdr:colOff>2357670</xdr:colOff>
      <xdr:row>16</xdr:row>
      <xdr:rowOff>36980</xdr:rowOff>
    </xdr:from>
    <xdr:to>
      <xdr:col>9</xdr:col>
      <xdr:colOff>152912</xdr:colOff>
      <xdr:row>19</xdr:row>
      <xdr:rowOff>54562</xdr:rowOff>
    </xdr:to>
    <xdr:pic>
      <xdr:nvPicPr>
        <xdr:cNvPr id="3" name="LogoImg">
          <a:extLst>
            <a:ext uri="{FF2B5EF4-FFF2-40B4-BE49-F238E27FC236}">
              <a16:creationId xmlns:a16="http://schemas.microsoft.com/office/drawing/2014/main" id="{CB3F7B0E-8C76-2AB7-4297-B76CEE65C8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05870" y="3380255"/>
          <a:ext cx="1024217" cy="646232"/>
        </a:xfrm>
        <a:prstGeom prst="rect">
          <a:avLst/>
        </a:prstGeom>
      </xdr:spPr>
    </xdr:pic>
    <xdr:clientData/>
  </xdr:twoCellAnchor>
  <xdr:twoCellAnchor>
    <xdr:from>
      <xdr:col>9</xdr:col>
      <xdr:colOff>591357</xdr:colOff>
      <xdr:row>26</xdr:row>
      <xdr:rowOff>221109</xdr:rowOff>
    </xdr:from>
    <xdr:to>
      <xdr:col>9</xdr:col>
      <xdr:colOff>1023357</xdr:colOff>
      <xdr:row>28</xdr:row>
      <xdr:rowOff>51420</xdr:rowOff>
    </xdr:to>
    <xdr:pic>
      <xdr:nvPicPr>
        <xdr:cNvPr id="5" name="InkanImg1">
          <a:extLst>
            <a:ext uri="{FF2B5EF4-FFF2-40B4-BE49-F238E27FC236}">
              <a16:creationId xmlns:a16="http://schemas.microsoft.com/office/drawing/2014/main" id="{48E98822-AA6C-454F-AB79-A791781D7AE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68532" y="6021834"/>
          <a:ext cx="432000" cy="430386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10</xdr:col>
      <xdr:colOff>124632</xdr:colOff>
      <xdr:row>26</xdr:row>
      <xdr:rowOff>221109</xdr:rowOff>
    </xdr:from>
    <xdr:to>
      <xdr:col>10</xdr:col>
      <xdr:colOff>556632</xdr:colOff>
      <xdr:row>28</xdr:row>
      <xdr:rowOff>51420</xdr:rowOff>
    </xdr:to>
    <xdr:pic>
      <xdr:nvPicPr>
        <xdr:cNvPr id="6" name="InkanImg2">
          <a:extLst>
            <a:ext uri="{FF2B5EF4-FFF2-40B4-BE49-F238E27FC236}">
              <a16:creationId xmlns:a16="http://schemas.microsoft.com/office/drawing/2014/main" id="{FC9804D7-4356-48CE-9DFD-F9E8743B9F6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97182" y="6021834"/>
          <a:ext cx="432000" cy="430386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10</xdr:col>
      <xdr:colOff>734232</xdr:colOff>
      <xdr:row>26</xdr:row>
      <xdr:rowOff>221109</xdr:rowOff>
    </xdr:from>
    <xdr:to>
      <xdr:col>11</xdr:col>
      <xdr:colOff>423282</xdr:colOff>
      <xdr:row>28</xdr:row>
      <xdr:rowOff>51420</xdr:rowOff>
    </xdr:to>
    <xdr:pic>
      <xdr:nvPicPr>
        <xdr:cNvPr id="7" name="InkanImg3">
          <a:extLst>
            <a:ext uri="{FF2B5EF4-FFF2-40B4-BE49-F238E27FC236}">
              <a16:creationId xmlns:a16="http://schemas.microsoft.com/office/drawing/2014/main" id="{3269E050-6F9F-429B-9EA2-7D59EC072BE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06782" y="6021834"/>
          <a:ext cx="432000" cy="430386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11</xdr:col>
      <xdr:colOff>57149</xdr:colOff>
      <xdr:row>22</xdr:row>
      <xdr:rowOff>38100</xdr:rowOff>
    </xdr:from>
    <xdr:to>
      <xdr:col>11</xdr:col>
      <xdr:colOff>957149</xdr:colOff>
      <xdr:row>25</xdr:row>
      <xdr:rowOff>118950</xdr:rowOff>
    </xdr:to>
    <xdr:pic>
      <xdr:nvPicPr>
        <xdr:cNvPr id="8" name="MaruinImg">
          <a:extLst>
            <a:ext uri="{FF2B5EF4-FFF2-40B4-BE49-F238E27FC236}">
              <a16:creationId xmlns:a16="http://schemas.microsoft.com/office/drawing/2014/main" id="{AE2D7A92-9D58-4605-B4FF-7551B27A6407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772649" y="4705350"/>
          <a:ext cx="900000" cy="9000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830684</xdr:colOff>
      <xdr:row>22</xdr:row>
      <xdr:rowOff>38099</xdr:rowOff>
    </xdr:from>
    <xdr:to>
      <xdr:col>10</xdr:col>
      <xdr:colOff>635309</xdr:colOff>
      <xdr:row>25</xdr:row>
      <xdr:rowOff>118949</xdr:rowOff>
    </xdr:to>
    <xdr:pic>
      <xdr:nvPicPr>
        <xdr:cNvPr id="9" name="KakuinImg">
          <a:extLst>
            <a:ext uri="{FF2B5EF4-FFF2-40B4-BE49-F238E27FC236}">
              <a16:creationId xmlns:a16="http://schemas.microsoft.com/office/drawing/2014/main" id="{F3803D4F-218C-48B5-8A4D-0FBF2FEB4B9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07859" y="4705349"/>
          <a:ext cx="900000" cy="90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7</xdr:col>
      <xdr:colOff>2281470</xdr:colOff>
      <xdr:row>15</xdr:row>
      <xdr:rowOff>36980</xdr:rowOff>
    </xdr:from>
    <xdr:to>
      <xdr:col>10</xdr:col>
      <xdr:colOff>243120</xdr:colOff>
      <xdr:row>16</xdr:row>
      <xdr:rowOff>36980</xdr:rowOff>
    </xdr:to>
    <xdr:sp macro="" textlink="InvoiceNo_Text">
      <xdr:nvSpPr>
        <xdr:cNvPr id="2" name="InvoiceBango">
          <a:extLst>
            <a:ext uri="{FF2B5EF4-FFF2-40B4-BE49-F238E27FC236}">
              <a16:creationId xmlns:a16="http://schemas.microsoft.com/office/drawing/2014/main" id="{AA9BC24E-E145-CE6F-B33B-3BAAEB86C99A}"/>
            </a:ext>
          </a:extLst>
        </xdr:cNvPr>
        <xdr:cNvSpPr txBox="1"/>
      </xdr:nvSpPr>
      <xdr:spPr>
        <a:xfrm>
          <a:off x="6929670" y="3189755"/>
          <a:ext cx="2286000" cy="190500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ctr"/>
        <a:lstStyle/>
        <a:p>
          <a:pPr algn="l"/>
          <a:fld id="{603FAB96-5460-4D1F-9785-C6F565B0FCD1}" type="TxLink">
            <a:rPr kumimoji="1" lang="ja-JP" altLang="en-US" sz="900" b="0" i="0" u="none" strike="noStrike">
              <a:solidFill>
                <a:srgbClr val="000000"/>
              </a:solidFill>
              <a:latin typeface="Meiryo UI"/>
              <a:ea typeface="Meiryo UI"/>
            </a:rPr>
            <a:pPr algn="l"/>
            <a:t>登録番号：T1234567890000</a:t>
          </a:fld>
          <a:endParaRPr kumimoji="1" lang="ja-JP" altLang="en-US" sz="900">
            <a:latin typeface="Meiryo UI" panose="020B0604030504040204" pitchFamily="50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85725</xdr:colOff>
      <xdr:row>0</xdr:row>
      <xdr:rowOff>171450</xdr:rowOff>
    </xdr:from>
    <xdr:to>
      <xdr:col>9</xdr:col>
      <xdr:colOff>600075</xdr:colOff>
      <xdr:row>3</xdr:row>
      <xdr:rowOff>3375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4200525" y="171450"/>
          <a:ext cx="2571750" cy="432000"/>
        </a:xfrm>
        <a:prstGeom prst="rect">
          <a:avLst/>
        </a:prstGeom>
        <a:solidFill>
          <a:sysClr val="window" lastClr="FFFFFF"/>
        </a:solidFill>
        <a:ln w="19050">
          <a:solidFill>
            <a:schemeClr val="bg1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ja-JP" altLang="en-US" sz="2000">
              <a:solidFill>
                <a:sysClr val="windowText" lastClr="000000"/>
              </a:solidFill>
              <a:latin typeface="Meiryo UI" pitchFamily="50" charset="-128"/>
              <a:ea typeface="Meiryo UI" pitchFamily="50" charset="-128"/>
              <a:cs typeface="Meiryo UI" pitchFamily="50" charset="-128"/>
            </a:rPr>
            <a:t>見積条件書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723900</xdr:colOff>
      <xdr:row>0</xdr:row>
      <xdr:rowOff>0</xdr:rowOff>
    </xdr:from>
    <xdr:to>
      <xdr:col>8</xdr:col>
      <xdr:colOff>295275</xdr:colOff>
      <xdr:row>1</xdr:row>
      <xdr:rowOff>57150</xdr:rowOff>
    </xdr:to>
    <xdr:sp macro="" textlink="">
      <xdr:nvSpPr>
        <xdr:cNvPr id="4" name="簡易縦_見出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/>
      </xdr:nvSpPr>
      <xdr:spPr>
        <a:xfrm>
          <a:off x="3181350" y="0"/>
          <a:ext cx="1476375" cy="2571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t"/>
        <a:lstStyle/>
        <a:p>
          <a:pPr algn="ctr"/>
          <a:r>
            <a:rPr kumimoji="1" lang="ja-JP" altLang="en-US" sz="1400">
              <a:latin typeface="Meiryo UI" pitchFamily="50" charset="-128"/>
              <a:ea typeface="Meiryo UI" pitchFamily="50" charset="-128"/>
              <a:cs typeface="Meiryo UI" pitchFamily="50" charset="-128"/>
            </a:rPr>
            <a:t>御　見　積　書</a:t>
          </a:r>
        </a:p>
      </xdr:txBody>
    </xdr:sp>
    <xdr:clientData/>
  </xdr:twoCellAnchor>
  <xdr:twoCellAnchor>
    <xdr:from>
      <xdr:col>5</xdr:col>
      <xdr:colOff>752968</xdr:colOff>
      <xdr:row>1</xdr:row>
      <xdr:rowOff>89297</xdr:rowOff>
    </xdr:from>
    <xdr:to>
      <xdr:col>8</xdr:col>
      <xdr:colOff>291704</xdr:colOff>
      <xdr:row>1</xdr:row>
      <xdr:rowOff>154782</xdr:rowOff>
    </xdr:to>
    <xdr:sp macro="" textlink="">
      <xdr:nvSpPr>
        <xdr:cNvPr id="10" name="見出し下線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SpPr/>
      </xdr:nvSpPr>
      <xdr:spPr>
        <a:xfrm>
          <a:off x="3210418" y="289322"/>
          <a:ext cx="1443736" cy="65485"/>
        </a:xfrm>
        <a:custGeom>
          <a:avLst/>
          <a:gdLst>
            <a:gd name="connsiteX0" fmla="*/ 0 w 1464879"/>
            <a:gd name="connsiteY0" fmla="*/ 0 h 0"/>
            <a:gd name="connsiteX1" fmla="*/ 1464879 w 1464879"/>
            <a:gd name="connsiteY1" fmla="*/ 0 h 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464879">
              <a:moveTo>
                <a:pt x="0" y="0"/>
              </a:moveTo>
              <a:lnTo>
                <a:pt x="1464879" y="0"/>
              </a:lnTo>
            </a:path>
          </a:pathLst>
        </a:custGeom>
        <a:noFill/>
        <a:ln w="44450" cmpd="dbl">
          <a:solidFill>
            <a:sysClr val="windowText" lastClr="000000"/>
          </a:solidFill>
          <a:prstDash val="solid"/>
          <a:miter lim="800000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2330</xdr:colOff>
      <xdr:row>5</xdr:row>
      <xdr:rowOff>115225</xdr:rowOff>
    </xdr:from>
    <xdr:to>
      <xdr:col>15</xdr:col>
      <xdr:colOff>151622</xdr:colOff>
      <xdr:row>7</xdr:row>
      <xdr:rowOff>78316</xdr:rowOff>
    </xdr:to>
    <xdr:sp macro="" textlink="Kaisyamei">
      <xdr:nvSpPr>
        <xdr:cNvPr id="76" name="簡易縦_Kaisyamei">
          <a:extLst>
            <a:ext uri="{FF2B5EF4-FFF2-40B4-BE49-F238E27FC236}">
              <a16:creationId xmlns:a16="http://schemas.microsoft.com/office/drawing/2014/main" id="{00000000-0008-0000-0500-00004C000000}"/>
            </a:ext>
          </a:extLst>
        </xdr:cNvPr>
        <xdr:cNvSpPr/>
      </xdr:nvSpPr>
      <xdr:spPr>
        <a:xfrm>
          <a:off x="4364780" y="1305850"/>
          <a:ext cx="3140142" cy="353616"/>
        </a:xfrm>
        <a:prstGeom prst="rect">
          <a:avLst/>
        </a:prstGeom>
        <a:noFill/>
        <a:ln w="3175">
          <a:noFill/>
        </a:ln>
        <a:extLst>
          <a:ext uri="{909E8E84-426E-40DD-AFC4-6F175D3DCCD1}">
            <a14:hiddenFill xmlns:a14="http://schemas.microsoft.com/office/drawing/2010/main">
              <a:solidFill>
                <a:schemeClr val="bg1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overflow" wrap="none" lIns="36000" rIns="0" rtlCol="0" anchor="ctr"/>
        <a:lstStyle/>
        <a:p>
          <a:pPr algn="l"/>
          <a:fld id="{EB144AED-92CB-472A-8372-CD20A63D6475}" type="TxLink">
            <a:rPr kumimoji="1" lang="ja-JP" altLang="en-US" sz="1600" b="1" i="0" u="none" strike="noStrike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itchFamily="50" charset="-128"/>
            </a:rPr>
            <a:pPr algn="l"/>
            <a:t>株式会社 サンプル建設</a:t>
          </a:fld>
          <a:endParaRPr kumimoji="1" lang="ja-JP" altLang="en-US" sz="2400" b="1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8</xdr:col>
      <xdr:colOff>24970</xdr:colOff>
      <xdr:row>7</xdr:row>
      <xdr:rowOff>183266</xdr:rowOff>
    </xdr:from>
    <xdr:to>
      <xdr:col>12</xdr:col>
      <xdr:colOff>269847</xdr:colOff>
      <xdr:row>9</xdr:row>
      <xdr:rowOff>12290</xdr:rowOff>
    </xdr:to>
    <xdr:sp macro="" textlink="YubinNo_Text">
      <xdr:nvSpPr>
        <xdr:cNvPr id="80" name="簡易縦_YubinNo">
          <a:extLst>
            <a:ext uri="{FF2B5EF4-FFF2-40B4-BE49-F238E27FC236}">
              <a16:creationId xmlns:a16="http://schemas.microsoft.com/office/drawing/2014/main" id="{00000000-0008-0000-0500-000050000000}"/>
            </a:ext>
          </a:extLst>
        </xdr:cNvPr>
        <xdr:cNvSpPr txBox="1"/>
      </xdr:nvSpPr>
      <xdr:spPr>
        <a:xfrm>
          <a:off x="4387420" y="1764416"/>
          <a:ext cx="1845077" cy="2100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50E199B6-218A-49A6-907A-436CE161259B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〒888-8888</a:t>
          </a:fld>
          <a:endParaRPr kumimoji="1" lang="ja-JP" altLang="en-US" sz="10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8</xdr:col>
      <xdr:colOff>11924</xdr:colOff>
      <xdr:row>8</xdr:row>
      <xdr:rowOff>98040</xdr:rowOff>
    </xdr:from>
    <xdr:to>
      <xdr:col>15</xdr:col>
      <xdr:colOff>146415</xdr:colOff>
      <xdr:row>10</xdr:row>
      <xdr:rowOff>2984</xdr:rowOff>
    </xdr:to>
    <xdr:sp macro="" textlink="Jyusyo">
      <xdr:nvSpPr>
        <xdr:cNvPr id="81" name="簡易縦_Jyusyo">
          <a:extLst>
            <a:ext uri="{FF2B5EF4-FFF2-40B4-BE49-F238E27FC236}">
              <a16:creationId xmlns:a16="http://schemas.microsoft.com/office/drawing/2014/main" id="{00000000-0008-0000-0500-000051000000}"/>
            </a:ext>
          </a:extLst>
        </xdr:cNvPr>
        <xdr:cNvSpPr txBox="1"/>
      </xdr:nvSpPr>
      <xdr:spPr>
        <a:xfrm>
          <a:off x="4374374" y="1869690"/>
          <a:ext cx="3125341" cy="2859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D6258D76-E148-426F-896D-65EB25E1CB4F}" type="TxLink">
            <a:rPr kumimoji="1" lang="ja-JP" altLang="en-US" sz="9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？？都？？区？？？8-8-8</a:t>
          </a:fld>
          <a:endParaRPr kumimoji="1" lang="ja-JP" altLang="en-US" sz="9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8</xdr:col>
      <xdr:colOff>11923</xdr:colOff>
      <xdr:row>9</xdr:row>
      <xdr:rowOff>98664</xdr:rowOff>
    </xdr:from>
    <xdr:to>
      <xdr:col>12</xdr:col>
      <xdr:colOff>624</xdr:colOff>
      <xdr:row>10</xdr:row>
      <xdr:rowOff>127678</xdr:rowOff>
    </xdr:to>
    <xdr:sp macro="" textlink="TelNo_Text">
      <xdr:nvSpPr>
        <xdr:cNvPr id="82" name="簡易縦_TelNo">
          <a:extLst>
            <a:ext uri="{FF2B5EF4-FFF2-40B4-BE49-F238E27FC236}">
              <a16:creationId xmlns:a16="http://schemas.microsoft.com/office/drawing/2014/main" id="{00000000-0008-0000-0500-000052000000}"/>
            </a:ext>
          </a:extLst>
        </xdr:cNvPr>
        <xdr:cNvSpPr txBox="1"/>
      </xdr:nvSpPr>
      <xdr:spPr>
        <a:xfrm>
          <a:off x="4374373" y="2060814"/>
          <a:ext cx="1588901" cy="2195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lIns="36000" tIns="0" rIns="36000" bIns="0" rtlCol="0" anchor="ctr" anchorCtr="0"/>
        <a:lstStyle/>
        <a:p>
          <a:pPr algn="l"/>
          <a:fld id="{0D9594DC-CC57-42BA-A747-F593F2400BD9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 algn="l"/>
            <a:t>TEL:03-888-8888</a:t>
          </a:fld>
          <a:endParaRPr kumimoji="1" lang="ja-JP" altLang="en-US" sz="9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12</xdr:col>
      <xdr:colOff>122479</xdr:colOff>
      <xdr:row>9</xdr:row>
      <xdr:rowOff>98664</xdr:rowOff>
    </xdr:from>
    <xdr:to>
      <xdr:col>15</xdr:col>
      <xdr:colOff>175806</xdr:colOff>
      <xdr:row>10</xdr:row>
      <xdr:rowOff>127678</xdr:rowOff>
    </xdr:to>
    <xdr:sp macro="" textlink="FaxNo_Text">
      <xdr:nvSpPr>
        <xdr:cNvPr id="83" name="簡易縦_FaxNo">
          <a:extLst>
            <a:ext uri="{FF2B5EF4-FFF2-40B4-BE49-F238E27FC236}">
              <a16:creationId xmlns:a16="http://schemas.microsoft.com/office/drawing/2014/main" id="{00000000-0008-0000-0500-000053000000}"/>
            </a:ext>
          </a:extLst>
        </xdr:cNvPr>
        <xdr:cNvSpPr txBox="1"/>
      </xdr:nvSpPr>
      <xdr:spPr>
        <a:xfrm>
          <a:off x="6085129" y="2060814"/>
          <a:ext cx="1443977" cy="2195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lIns="36000" tIns="0" rIns="36000" bIns="0" rtlCol="0" anchor="ctr" anchorCtr="0"/>
        <a:lstStyle/>
        <a:p>
          <a:pPr algn="l"/>
          <a:fld id="{3E7F47F4-7D53-42EC-A0C4-31082ECEE3FE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 algn="l"/>
            <a:t>FAX:03-880-8880</a:t>
          </a:fld>
          <a:endParaRPr kumimoji="1" lang="ja-JP" altLang="en-US" sz="9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8</xdr:col>
      <xdr:colOff>11923</xdr:colOff>
      <xdr:row>10</xdr:row>
      <xdr:rowOff>73212</xdr:rowOff>
    </xdr:from>
    <xdr:to>
      <xdr:col>15</xdr:col>
      <xdr:colOff>168458</xdr:colOff>
      <xdr:row>11</xdr:row>
      <xdr:rowOff>26095</xdr:rowOff>
    </xdr:to>
    <xdr:sp macro="" textlink="Url">
      <xdr:nvSpPr>
        <xdr:cNvPr id="84" name="簡易縦_Url">
          <a:extLst>
            <a:ext uri="{FF2B5EF4-FFF2-40B4-BE49-F238E27FC236}">
              <a16:creationId xmlns:a16="http://schemas.microsoft.com/office/drawing/2014/main" id="{00000000-0008-0000-0500-000054000000}"/>
            </a:ext>
          </a:extLst>
        </xdr:cNvPr>
        <xdr:cNvSpPr txBox="1"/>
      </xdr:nvSpPr>
      <xdr:spPr>
        <a:xfrm>
          <a:off x="4374373" y="2225862"/>
          <a:ext cx="3147385" cy="2005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79355BCC-26C4-479A-860D-F3EF83100BC6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http://www.domain.jp/</a:t>
          </a:fld>
          <a:endParaRPr kumimoji="1" lang="ja-JP" altLang="en-US" sz="9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8</xdr:col>
      <xdr:colOff>11923</xdr:colOff>
      <xdr:row>10</xdr:row>
      <xdr:rowOff>225213</xdr:rowOff>
    </xdr:from>
    <xdr:to>
      <xdr:col>15</xdr:col>
      <xdr:colOff>190502</xdr:colOff>
      <xdr:row>11</xdr:row>
      <xdr:rowOff>178096</xdr:rowOff>
    </xdr:to>
    <xdr:sp macro="" textlink="TantoSyainmei_Text">
      <xdr:nvSpPr>
        <xdr:cNvPr id="85" name="簡易縦_Syainmei">
          <a:extLst>
            <a:ext uri="{FF2B5EF4-FFF2-40B4-BE49-F238E27FC236}">
              <a16:creationId xmlns:a16="http://schemas.microsoft.com/office/drawing/2014/main" id="{00000000-0008-0000-0500-000055000000}"/>
            </a:ext>
          </a:extLst>
        </xdr:cNvPr>
        <xdr:cNvSpPr txBox="1"/>
      </xdr:nvSpPr>
      <xdr:spPr>
        <a:xfrm>
          <a:off x="4374373" y="2377863"/>
          <a:ext cx="3169429" cy="2005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5ED5C68A-ECCA-4F84-88ED-CDA7960E1669}" type="TxLink">
            <a:rPr kumimoji="1" lang="ja-JP" altLang="en-US" sz="9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担当者：担当一郎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8</xdr:col>
      <xdr:colOff>11923</xdr:colOff>
      <xdr:row>11</xdr:row>
      <xdr:rowOff>121156</xdr:rowOff>
    </xdr:from>
    <xdr:to>
      <xdr:col>15</xdr:col>
      <xdr:colOff>175807</xdr:colOff>
      <xdr:row>12</xdr:row>
      <xdr:rowOff>122493</xdr:rowOff>
    </xdr:to>
    <xdr:sp macro="" textlink="MailAddress_Text">
      <xdr:nvSpPr>
        <xdr:cNvPr id="86" name="簡易縦_MailAddress">
          <a:extLst>
            <a:ext uri="{FF2B5EF4-FFF2-40B4-BE49-F238E27FC236}">
              <a16:creationId xmlns:a16="http://schemas.microsoft.com/office/drawing/2014/main" id="{00000000-0008-0000-0500-000056000000}"/>
            </a:ext>
          </a:extLst>
        </xdr:cNvPr>
        <xdr:cNvSpPr txBox="1"/>
      </xdr:nvSpPr>
      <xdr:spPr>
        <a:xfrm>
          <a:off x="4374373" y="2521456"/>
          <a:ext cx="3154734" cy="19183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3BDB7876-4842-46DD-9ACA-7DB24B857983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tanto@domain.co.jp</a:t>
          </a:fld>
          <a:endParaRPr kumimoji="1" lang="ja-JP" altLang="en-US" sz="9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8</xdr:col>
      <xdr:colOff>11923</xdr:colOff>
      <xdr:row>7</xdr:row>
      <xdr:rowOff>16607</xdr:rowOff>
    </xdr:from>
    <xdr:to>
      <xdr:col>15</xdr:col>
      <xdr:colOff>146411</xdr:colOff>
      <xdr:row>8</xdr:row>
      <xdr:rowOff>45621</xdr:rowOff>
    </xdr:to>
    <xdr:sp macro="" textlink="Daihyosyamei_Text">
      <xdr:nvSpPr>
        <xdr:cNvPr id="87" name="簡易縦_Daihyosyamei">
          <a:extLst>
            <a:ext uri="{FF2B5EF4-FFF2-40B4-BE49-F238E27FC236}">
              <a16:creationId xmlns:a16="http://schemas.microsoft.com/office/drawing/2014/main" id="{00000000-0008-0000-0500-000057000000}"/>
            </a:ext>
          </a:extLst>
        </xdr:cNvPr>
        <xdr:cNvSpPr txBox="1"/>
      </xdr:nvSpPr>
      <xdr:spPr>
        <a:xfrm>
          <a:off x="4374373" y="1597757"/>
          <a:ext cx="3125338" cy="2195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0840CE62-476C-4353-AEDC-67BD871B005C}" type="TxLink">
            <a:rPr kumimoji="1" lang="ja-JP" altLang="en-US" sz="9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代表取締役社長 代表　太郎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12</xdr:col>
      <xdr:colOff>149072</xdr:colOff>
      <xdr:row>12</xdr:row>
      <xdr:rowOff>155775</xdr:rowOff>
    </xdr:from>
    <xdr:to>
      <xdr:col>14</xdr:col>
      <xdr:colOff>226218</xdr:colOff>
      <xdr:row>14</xdr:row>
      <xdr:rowOff>171605</xdr:rowOff>
    </xdr:to>
    <xdr:sp macro="" textlink="">
      <xdr:nvSpPr>
        <xdr:cNvPr id="96" name="認印エリアB">
          <a:extLst>
            <a:ext uri="{FF2B5EF4-FFF2-40B4-BE49-F238E27FC236}">
              <a16:creationId xmlns:a16="http://schemas.microsoft.com/office/drawing/2014/main" id="{00000000-0008-0000-0500-000060000000}"/>
            </a:ext>
          </a:extLst>
        </xdr:cNvPr>
        <xdr:cNvSpPr/>
      </xdr:nvSpPr>
      <xdr:spPr>
        <a:xfrm>
          <a:off x="6111722" y="2746575"/>
          <a:ext cx="648646" cy="530180"/>
        </a:xfrm>
        <a:prstGeom prst="rect">
          <a:avLst/>
        </a:prstGeom>
        <a:noFill/>
        <a:ln w="19050">
          <a:solidFill>
            <a:schemeClr val="bg1">
              <a:lumMod val="75000"/>
            </a:schemeClr>
          </a:solidFill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8</xdr:col>
      <xdr:colOff>24904</xdr:colOff>
      <xdr:row>4</xdr:row>
      <xdr:rowOff>376457</xdr:rowOff>
    </xdr:from>
    <xdr:to>
      <xdr:col>12</xdr:col>
      <xdr:colOff>181500</xdr:colOff>
      <xdr:row>5</xdr:row>
      <xdr:rowOff>176497</xdr:rowOff>
    </xdr:to>
    <xdr:sp macro="" textlink="Kyoka_Text">
      <xdr:nvSpPr>
        <xdr:cNvPr id="89" name="簡易縦_KyokaNo">
          <a:extLst>
            <a:ext uri="{FF2B5EF4-FFF2-40B4-BE49-F238E27FC236}">
              <a16:creationId xmlns:a16="http://schemas.microsoft.com/office/drawing/2014/main" id="{00000000-0008-0000-0500-000059000000}"/>
            </a:ext>
          </a:extLst>
        </xdr:cNvPr>
        <xdr:cNvSpPr txBox="1"/>
      </xdr:nvSpPr>
      <xdr:spPr>
        <a:xfrm>
          <a:off x="4387354" y="1176557"/>
          <a:ext cx="1756796" cy="19056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overflow" wrap="none" lIns="36000" tIns="0" rIns="36000" bIns="0" rtlCol="0" anchor="ctr" anchorCtr="0">
          <a:noAutofit/>
        </a:bodyPr>
        <a:lstStyle/>
        <a:p>
          <a:pPr algn="l"/>
          <a:fld id="{7B895BA6-3DDE-40D9-BE59-A8F1B825431D}" type="TxLink">
            <a:rPr kumimoji="1" lang="ja-JP" altLang="en-US" sz="9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 algn="l"/>
            <a:t>建設業許可番号  第00008880号</a:t>
          </a:fld>
          <a:endParaRPr kumimoji="1" lang="ja-JP" altLang="en-US" sz="10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10</xdr:col>
      <xdr:colOff>680173</xdr:colOff>
      <xdr:row>12</xdr:row>
      <xdr:rowOff>155775</xdr:rowOff>
    </xdr:from>
    <xdr:to>
      <xdr:col>15</xdr:col>
      <xdr:colOff>16585</xdr:colOff>
      <xdr:row>14</xdr:row>
      <xdr:rowOff>171605</xdr:rowOff>
    </xdr:to>
    <xdr:sp macro="" textlink="">
      <xdr:nvSpPr>
        <xdr:cNvPr id="21" name="認印エリアA">
          <a:extLst>
            <a:ext uri="{FF2B5EF4-FFF2-40B4-BE49-F238E27FC236}">
              <a16:creationId xmlns:a16="http://schemas.microsoft.com/office/drawing/2014/main" id="{00000000-0008-0000-0500-000015000000}"/>
            </a:ext>
          </a:extLst>
        </xdr:cNvPr>
        <xdr:cNvSpPr/>
      </xdr:nvSpPr>
      <xdr:spPr>
        <a:xfrm>
          <a:off x="5499823" y="2746575"/>
          <a:ext cx="1870062" cy="530180"/>
        </a:xfrm>
        <a:prstGeom prst="rect">
          <a:avLst/>
        </a:prstGeom>
        <a:noFill/>
        <a:ln w="19050">
          <a:solidFill>
            <a:schemeClr val="bg1">
              <a:lumMod val="75000"/>
            </a:schemeClr>
          </a:solidFill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8</xdr:col>
      <xdr:colOff>41938</xdr:colOff>
      <xdr:row>3</xdr:row>
      <xdr:rowOff>127000</xdr:rowOff>
    </xdr:from>
    <xdr:to>
      <xdr:col>10</xdr:col>
      <xdr:colOff>291935</xdr:colOff>
      <xdr:row>4</xdr:row>
      <xdr:rowOff>390311</xdr:rowOff>
    </xdr:to>
    <xdr:pic>
      <xdr:nvPicPr>
        <xdr:cNvPr id="2" name="簡易縦_LogoImg">
          <a:extLst>
            <a:ext uri="{FF2B5EF4-FFF2-40B4-BE49-F238E27FC236}">
              <a16:creationId xmlns:a16="http://schemas.microsoft.com/office/drawing/2014/main" id="{78ECF74E-6291-D9CF-AB60-0B626FF764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04388" y="727075"/>
          <a:ext cx="707197" cy="463336"/>
        </a:xfrm>
        <a:prstGeom prst="rect">
          <a:avLst/>
        </a:prstGeom>
      </xdr:spPr>
    </xdr:pic>
    <xdr:clientData/>
  </xdr:twoCellAnchor>
  <xdr:twoCellAnchor>
    <xdr:from>
      <xdr:col>11</xdr:col>
      <xdr:colOff>20899</xdr:colOff>
      <xdr:row>12</xdr:row>
      <xdr:rowOff>204305</xdr:rowOff>
    </xdr:from>
    <xdr:to>
      <xdr:col>12</xdr:col>
      <xdr:colOff>62374</xdr:colOff>
      <xdr:row>14</xdr:row>
      <xdr:rowOff>120341</xdr:rowOff>
    </xdr:to>
    <xdr:pic>
      <xdr:nvPicPr>
        <xdr:cNvPr id="3" name="簡易縦_InkanImg1">
          <a:extLst>
            <a:ext uri="{FF2B5EF4-FFF2-40B4-BE49-F238E27FC236}">
              <a16:creationId xmlns:a16="http://schemas.microsoft.com/office/drawing/2014/main" id="{E23DEFB6-D2AC-4296-9AD0-30F056F51EA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93024" y="2795105"/>
          <a:ext cx="432000" cy="430386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12</xdr:col>
      <xdr:colOff>264841</xdr:colOff>
      <xdr:row>12</xdr:row>
      <xdr:rowOff>204304</xdr:rowOff>
    </xdr:from>
    <xdr:to>
      <xdr:col>14</xdr:col>
      <xdr:colOff>125341</xdr:colOff>
      <xdr:row>14</xdr:row>
      <xdr:rowOff>120340</xdr:rowOff>
    </xdr:to>
    <xdr:pic>
      <xdr:nvPicPr>
        <xdr:cNvPr id="5" name="簡易縦_InkanImg2">
          <a:extLst>
            <a:ext uri="{FF2B5EF4-FFF2-40B4-BE49-F238E27FC236}">
              <a16:creationId xmlns:a16="http://schemas.microsoft.com/office/drawing/2014/main" id="{D17E2C9E-CB55-4CBB-9112-A9000547E4C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27491" y="2795104"/>
          <a:ext cx="432000" cy="430386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14</xdr:col>
      <xdr:colOff>319284</xdr:colOff>
      <xdr:row>12</xdr:row>
      <xdr:rowOff>204304</xdr:rowOff>
    </xdr:from>
    <xdr:to>
      <xdr:col>14</xdr:col>
      <xdr:colOff>751284</xdr:colOff>
      <xdr:row>14</xdr:row>
      <xdr:rowOff>120340</xdr:rowOff>
    </xdr:to>
    <xdr:pic>
      <xdr:nvPicPr>
        <xdr:cNvPr id="6" name="簡易縦_InkanImg3">
          <a:extLst>
            <a:ext uri="{FF2B5EF4-FFF2-40B4-BE49-F238E27FC236}">
              <a16:creationId xmlns:a16="http://schemas.microsoft.com/office/drawing/2014/main" id="{1EDA6A96-6ED3-4416-8081-0E98F004DAF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3434" y="2795104"/>
          <a:ext cx="432000" cy="430386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13</xdr:col>
      <xdr:colOff>57179</xdr:colOff>
      <xdr:row>7</xdr:row>
      <xdr:rowOff>31927</xdr:rowOff>
    </xdr:from>
    <xdr:to>
      <xdr:col>15</xdr:col>
      <xdr:colOff>23729</xdr:colOff>
      <xdr:row>11</xdr:row>
      <xdr:rowOff>112777</xdr:rowOff>
    </xdr:to>
    <xdr:pic>
      <xdr:nvPicPr>
        <xdr:cNvPr id="7" name="簡易縦_MaruinImg">
          <a:extLst>
            <a:ext uri="{FF2B5EF4-FFF2-40B4-BE49-F238E27FC236}">
              <a16:creationId xmlns:a16="http://schemas.microsoft.com/office/drawing/2014/main" id="{B3D2194E-C741-418A-8893-CCD20D1B35C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477029" y="1613077"/>
          <a:ext cx="900000" cy="900000"/>
        </a:xfrm>
        <a:prstGeom prst="rect">
          <a:avLst/>
        </a:prstGeom>
        <a:noFill/>
      </xdr:spPr>
    </xdr:pic>
    <xdr:clientData/>
  </xdr:twoCellAnchor>
  <xdr:twoCellAnchor>
    <xdr:from>
      <xdr:col>10</xdr:col>
      <xdr:colOff>576535</xdr:colOff>
      <xdr:row>7</xdr:row>
      <xdr:rowOff>31245</xdr:rowOff>
    </xdr:from>
    <xdr:to>
      <xdr:col>12</xdr:col>
      <xdr:colOff>333535</xdr:colOff>
      <xdr:row>11</xdr:row>
      <xdr:rowOff>112095</xdr:rowOff>
    </xdr:to>
    <xdr:pic>
      <xdr:nvPicPr>
        <xdr:cNvPr id="8" name="簡易縦_KakuinImg">
          <a:extLst>
            <a:ext uri="{FF2B5EF4-FFF2-40B4-BE49-F238E27FC236}">
              <a16:creationId xmlns:a16="http://schemas.microsoft.com/office/drawing/2014/main" id="{7F8E0DDB-A6A6-403B-ACCC-1DAFD5E7E18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96185" y="1612395"/>
          <a:ext cx="900000" cy="90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7</xdr:col>
      <xdr:colOff>337213</xdr:colOff>
      <xdr:row>2</xdr:row>
      <xdr:rowOff>136525</xdr:rowOff>
    </xdr:from>
    <xdr:to>
      <xdr:col>14</xdr:col>
      <xdr:colOff>80038</xdr:colOff>
      <xdr:row>3</xdr:row>
      <xdr:rowOff>127000</xdr:rowOff>
    </xdr:to>
    <xdr:sp macro="" textlink="InvoiceNo_Text">
      <xdr:nvSpPr>
        <xdr:cNvPr id="11" name="InvoiceBango">
          <a:extLst>
            <a:ext uri="{FF2B5EF4-FFF2-40B4-BE49-F238E27FC236}">
              <a16:creationId xmlns:a16="http://schemas.microsoft.com/office/drawing/2014/main" id="{49F42852-7138-2B1A-6887-BA3CCAEE3C72}"/>
            </a:ext>
          </a:extLst>
        </xdr:cNvPr>
        <xdr:cNvSpPr txBox="1"/>
      </xdr:nvSpPr>
      <xdr:spPr>
        <a:xfrm>
          <a:off x="4328188" y="536575"/>
          <a:ext cx="2286000" cy="190500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ctr"/>
        <a:lstStyle/>
        <a:p>
          <a:pPr algn="l"/>
          <a:fld id="{6E8AA04C-EA19-4899-A149-FE174FD6F2E1}" type="TxLink">
            <a:rPr kumimoji="1" lang="ja-JP" altLang="en-US" sz="900" b="0" i="0" u="none" strike="noStrike">
              <a:solidFill>
                <a:srgbClr val="000000"/>
              </a:solidFill>
              <a:latin typeface="Meiryo UI"/>
              <a:ea typeface="Meiryo UI"/>
            </a:rPr>
            <a:pPr algn="l"/>
            <a:t>登録番号：T1234567890000</a:t>
          </a:fld>
          <a:endParaRPr kumimoji="1" lang="ja-JP" altLang="en-US" sz="900">
            <a:latin typeface="Meiryo UI" panose="020B0604030504040204" pitchFamily="50" charset="-128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34530</xdr:colOff>
      <xdr:row>4</xdr:row>
      <xdr:rowOff>177215</xdr:rowOff>
    </xdr:from>
    <xdr:to>
      <xdr:col>16</xdr:col>
      <xdr:colOff>200905</xdr:colOff>
      <xdr:row>5</xdr:row>
      <xdr:rowOff>210039</xdr:rowOff>
    </xdr:to>
    <xdr:sp macro="" textlink="Kaisyamei">
      <xdr:nvSpPr>
        <xdr:cNvPr id="47" name="簡易横_Kaisyamei">
          <a:extLst>
            <a:ext uri="{FF2B5EF4-FFF2-40B4-BE49-F238E27FC236}">
              <a16:creationId xmlns:a16="http://schemas.microsoft.com/office/drawing/2014/main" id="{00000000-0008-0000-0800-00002F000000}"/>
            </a:ext>
          </a:extLst>
        </xdr:cNvPr>
        <xdr:cNvSpPr/>
      </xdr:nvSpPr>
      <xdr:spPr>
        <a:xfrm>
          <a:off x="6663930" y="901115"/>
          <a:ext cx="3271525" cy="270949"/>
        </a:xfrm>
        <a:prstGeom prst="rect">
          <a:avLst/>
        </a:prstGeom>
        <a:noFill/>
        <a:ln w="3175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overflow" wrap="none" lIns="36000" rIns="0" rtlCol="0" anchor="ctr"/>
        <a:lstStyle/>
        <a:p>
          <a:pPr algn="l"/>
          <a:fld id="{EB144AED-92CB-472A-8372-CD20A63D6475}" type="TxLink">
            <a:rPr kumimoji="1" lang="ja-JP" altLang="en-US" sz="1400" b="1" i="0" u="none" strike="noStrike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itchFamily="50" charset="-128"/>
            </a:rPr>
            <a:pPr algn="l"/>
            <a:t>株式会社 サンプル建設</a:t>
          </a:fld>
          <a:endParaRPr kumimoji="1" lang="ja-JP" altLang="en-US" sz="2000" b="1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12</xdr:col>
      <xdr:colOff>47645</xdr:colOff>
      <xdr:row>6</xdr:row>
      <xdr:rowOff>79942</xdr:rowOff>
    </xdr:from>
    <xdr:to>
      <xdr:col>14</xdr:col>
      <xdr:colOff>594484</xdr:colOff>
      <xdr:row>7</xdr:row>
      <xdr:rowOff>79206</xdr:rowOff>
    </xdr:to>
    <xdr:sp macro="" textlink="YubinNo_Text">
      <xdr:nvSpPr>
        <xdr:cNvPr id="50" name="簡易横_YubinNo">
          <a:extLst>
            <a:ext uri="{FF2B5EF4-FFF2-40B4-BE49-F238E27FC236}">
              <a16:creationId xmlns:a16="http://schemas.microsoft.com/office/drawing/2014/main" id="{00000000-0008-0000-0800-000032000000}"/>
            </a:ext>
          </a:extLst>
        </xdr:cNvPr>
        <xdr:cNvSpPr txBox="1"/>
      </xdr:nvSpPr>
      <xdr:spPr>
        <a:xfrm>
          <a:off x="6677045" y="1289617"/>
          <a:ext cx="1975589" cy="1802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50E199B6-218A-49A6-907A-436CE161259B}" type="TxLink">
            <a:rPr kumimoji="1" lang="en-US" altLang="en-US" sz="10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〒888-8888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13</xdr:col>
      <xdr:colOff>348664</xdr:colOff>
      <xdr:row>6</xdr:row>
      <xdr:rowOff>79942</xdr:rowOff>
    </xdr:from>
    <xdr:to>
      <xdr:col>17</xdr:col>
      <xdr:colOff>338313</xdr:colOff>
      <xdr:row>7</xdr:row>
      <xdr:rowOff>79206</xdr:rowOff>
    </xdr:to>
    <xdr:sp macro="" textlink="Jyusyo">
      <xdr:nvSpPr>
        <xdr:cNvPr id="51" name="簡易横_Jyusyo">
          <a:extLst>
            <a:ext uri="{FF2B5EF4-FFF2-40B4-BE49-F238E27FC236}">
              <a16:creationId xmlns:a16="http://schemas.microsoft.com/office/drawing/2014/main" id="{00000000-0008-0000-0800-000033000000}"/>
            </a:ext>
          </a:extLst>
        </xdr:cNvPr>
        <xdr:cNvSpPr txBox="1"/>
      </xdr:nvSpPr>
      <xdr:spPr>
        <a:xfrm>
          <a:off x="7501939" y="1289617"/>
          <a:ext cx="3256724" cy="1802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D6258D76-E148-426F-896D-65EB25E1CB4F}" type="TxLink">
            <a:rPr kumimoji="1" lang="ja-JP" altLang="en-US" sz="10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？？都？？区？？？8-8-8</a:t>
          </a:fld>
          <a:endParaRPr kumimoji="1" lang="ja-JP" altLang="en-US" sz="10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12</xdr:col>
      <xdr:colOff>44124</xdr:colOff>
      <xdr:row>7</xdr:row>
      <xdr:rowOff>84744</xdr:rowOff>
    </xdr:from>
    <xdr:to>
      <xdr:col>14</xdr:col>
      <xdr:colOff>334778</xdr:colOff>
      <xdr:row>8</xdr:row>
      <xdr:rowOff>17333</xdr:rowOff>
    </xdr:to>
    <xdr:sp macro="" textlink="TelNo_Text">
      <xdr:nvSpPr>
        <xdr:cNvPr id="52" name="簡易横_TelNo">
          <a:extLst>
            <a:ext uri="{FF2B5EF4-FFF2-40B4-BE49-F238E27FC236}">
              <a16:creationId xmlns:a16="http://schemas.microsoft.com/office/drawing/2014/main" id="{00000000-0008-0000-0800-000034000000}"/>
            </a:ext>
          </a:extLst>
        </xdr:cNvPr>
        <xdr:cNvSpPr txBox="1"/>
      </xdr:nvSpPr>
      <xdr:spPr>
        <a:xfrm>
          <a:off x="6673524" y="1475394"/>
          <a:ext cx="1719404" cy="1802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lIns="36000" tIns="0" rIns="36000" bIns="0" rtlCol="0" anchor="ctr" anchorCtr="0"/>
        <a:lstStyle/>
        <a:p>
          <a:pPr algn="l"/>
          <a:fld id="{0D9594DC-CC57-42BA-A747-F593F2400BD9}" type="TxLink">
            <a:rPr kumimoji="1" lang="en-US" altLang="en-US" sz="10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 algn="l"/>
            <a:t>TEL:03-888-8888</a:t>
          </a:fld>
          <a:endParaRPr kumimoji="1" lang="ja-JP" altLang="en-US" sz="10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14</xdr:col>
      <xdr:colOff>247087</xdr:colOff>
      <xdr:row>7</xdr:row>
      <xdr:rowOff>84744</xdr:rowOff>
    </xdr:from>
    <xdr:to>
      <xdr:col>16</xdr:col>
      <xdr:colOff>15540</xdr:colOff>
      <xdr:row>8</xdr:row>
      <xdr:rowOff>17333</xdr:rowOff>
    </xdr:to>
    <xdr:sp macro="" textlink="FaxNo_Text">
      <xdr:nvSpPr>
        <xdr:cNvPr id="53" name="簡易横_FaxNo">
          <a:extLst>
            <a:ext uri="{FF2B5EF4-FFF2-40B4-BE49-F238E27FC236}">
              <a16:creationId xmlns:a16="http://schemas.microsoft.com/office/drawing/2014/main" id="{00000000-0008-0000-0800-000035000000}"/>
            </a:ext>
          </a:extLst>
        </xdr:cNvPr>
        <xdr:cNvSpPr txBox="1"/>
      </xdr:nvSpPr>
      <xdr:spPr>
        <a:xfrm>
          <a:off x="8305237" y="1475394"/>
          <a:ext cx="1444853" cy="1802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lIns="36000" tIns="0" rIns="36000" bIns="0" rtlCol="0" anchor="ctr" anchorCtr="0"/>
        <a:lstStyle/>
        <a:p>
          <a:pPr algn="l"/>
          <a:fld id="{3E7F47F4-7D53-42EC-A0C4-31082ECEE3FE}" type="TxLink">
            <a:rPr kumimoji="1" lang="en-US" altLang="en-US" sz="10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 algn="l"/>
            <a:t>FAX:03-880-8880</a:t>
          </a:fld>
          <a:endParaRPr kumimoji="1" lang="ja-JP" altLang="en-US" sz="10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12</xdr:col>
      <xdr:colOff>44124</xdr:colOff>
      <xdr:row>8</xdr:row>
      <xdr:rowOff>20056</xdr:rowOff>
    </xdr:from>
    <xdr:to>
      <xdr:col>16</xdr:col>
      <xdr:colOff>217743</xdr:colOff>
      <xdr:row>9</xdr:row>
      <xdr:rowOff>9795</xdr:rowOff>
    </xdr:to>
    <xdr:sp macro="" textlink="Url">
      <xdr:nvSpPr>
        <xdr:cNvPr id="54" name="簡易横_Url">
          <a:extLst>
            <a:ext uri="{FF2B5EF4-FFF2-40B4-BE49-F238E27FC236}">
              <a16:creationId xmlns:a16="http://schemas.microsoft.com/office/drawing/2014/main" id="{00000000-0008-0000-0800-000036000000}"/>
            </a:ext>
          </a:extLst>
        </xdr:cNvPr>
        <xdr:cNvSpPr txBox="1"/>
      </xdr:nvSpPr>
      <xdr:spPr>
        <a:xfrm>
          <a:off x="6673524" y="1658356"/>
          <a:ext cx="3278769" cy="1802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3E907E9F-10D6-42DB-987B-80928CE718BD}" type="TxLink">
            <a:rPr kumimoji="1" lang="en-US" altLang="en-US" sz="10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http://www.domain.jp/</a:t>
          </a:fld>
          <a:endParaRPr kumimoji="1" lang="ja-JP" altLang="en-US" sz="105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12</xdr:col>
      <xdr:colOff>44124</xdr:colOff>
      <xdr:row>9</xdr:row>
      <xdr:rowOff>14191</xdr:rowOff>
    </xdr:from>
    <xdr:to>
      <xdr:col>16</xdr:col>
      <xdr:colOff>239787</xdr:colOff>
      <xdr:row>10</xdr:row>
      <xdr:rowOff>3930</xdr:rowOff>
    </xdr:to>
    <xdr:sp macro="" textlink="TantoSyainmei_Text">
      <xdr:nvSpPr>
        <xdr:cNvPr id="55" name="簡易横_Syainmei">
          <a:extLst>
            <a:ext uri="{FF2B5EF4-FFF2-40B4-BE49-F238E27FC236}">
              <a16:creationId xmlns:a16="http://schemas.microsoft.com/office/drawing/2014/main" id="{00000000-0008-0000-0800-000037000000}"/>
            </a:ext>
          </a:extLst>
        </xdr:cNvPr>
        <xdr:cNvSpPr txBox="1"/>
      </xdr:nvSpPr>
      <xdr:spPr>
        <a:xfrm>
          <a:off x="6673524" y="1842991"/>
          <a:ext cx="3300813" cy="1802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5ED5C68A-ECCA-4F84-88ED-CDA7960E1669}" type="TxLink">
            <a:rPr kumimoji="1" lang="ja-JP" altLang="en-US" sz="10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担当者：担当一郎</a:t>
          </a:fld>
          <a:endParaRPr kumimoji="1" lang="ja-JP" altLang="en-US" sz="11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12</xdr:col>
      <xdr:colOff>44124</xdr:colOff>
      <xdr:row>9</xdr:row>
      <xdr:rowOff>181029</xdr:rowOff>
    </xdr:from>
    <xdr:to>
      <xdr:col>16</xdr:col>
      <xdr:colOff>225091</xdr:colOff>
      <xdr:row>10</xdr:row>
      <xdr:rowOff>170768</xdr:rowOff>
    </xdr:to>
    <xdr:sp macro="" textlink="MailAddress_Text">
      <xdr:nvSpPr>
        <xdr:cNvPr id="56" name="簡易横_MailAddress">
          <a:extLst>
            <a:ext uri="{FF2B5EF4-FFF2-40B4-BE49-F238E27FC236}">
              <a16:creationId xmlns:a16="http://schemas.microsoft.com/office/drawing/2014/main" id="{00000000-0008-0000-0800-000038000000}"/>
            </a:ext>
          </a:extLst>
        </xdr:cNvPr>
        <xdr:cNvSpPr txBox="1"/>
      </xdr:nvSpPr>
      <xdr:spPr>
        <a:xfrm>
          <a:off x="6673524" y="2009829"/>
          <a:ext cx="3286117" cy="1802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63BA427E-FB03-418C-849B-ED083BD986C7}" type="TxLink">
            <a:rPr kumimoji="1" lang="en-US" altLang="en-US" sz="10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tanto@domain.co.jp</a:t>
          </a:fld>
          <a:endParaRPr kumimoji="1" lang="ja-JP" altLang="en-US" sz="10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12</xdr:col>
      <xdr:colOff>44124</xdr:colOff>
      <xdr:row>5</xdr:row>
      <xdr:rowOff>151808</xdr:rowOff>
    </xdr:from>
    <xdr:to>
      <xdr:col>16</xdr:col>
      <xdr:colOff>195695</xdr:colOff>
      <xdr:row>6</xdr:row>
      <xdr:rowOff>84397</xdr:rowOff>
    </xdr:to>
    <xdr:sp macro="" textlink="Daihyosyamei_Text">
      <xdr:nvSpPr>
        <xdr:cNvPr id="57" name="簡易横_Daihyosyamei">
          <a:extLst>
            <a:ext uri="{FF2B5EF4-FFF2-40B4-BE49-F238E27FC236}">
              <a16:creationId xmlns:a16="http://schemas.microsoft.com/office/drawing/2014/main" id="{00000000-0008-0000-0800-000039000000}"/>
            </a:ext>
          </a:extLst>
        </xdr:cNvPr>
        <xdr:cNvSpPr txBox="1"/>
      </xdr:nvSpPr>
      <xdr:spPr>
        <a:xfrm>
          <a:off x="6673524" y="1113833"/>
          <a:ext cx="3256721" cy="1802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36000" tIns="0" rIns="36000" bIns="0" rtlCol="0" anchor="ctr" anchorCtr="0"/>
        <a:lstStyle/>
        <a:p>
          <a:fld id="{0840CE62-476C-4353-AEDC-67BD871B005C}" type="TxLink">
            <a:rPr kumimoji="1" lang="ja-JP" altLang="en-US" sz="10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代表取締役社長 代表　太郎</a:t>
          </a:fld>
          <a:endParaRPr kumimoji="1" lang="ja-JP" altLang="en-US" sz="11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14</xdr:col>
      <xdr:colOff>890486</xdr:colOff>
      <xdr:row>9</xdr:row>
      <xdr:rowOff>27737</xdr:rowOff>
    </xdr:from>
    <xdr:to>
      <xdr:col>17</xdr:col>
      <xdr:colOff>399238</xdr:colOff>
      <xdr:row>11</xdr:row>
      <xdr:rowOff>168647</xdr:rowOff>
    </xdr:to>
    <xdr:sp macro="" textlink="">
      <xdr:nvSpPr>
        <xdr:cNvPr id="66" name="認印エリア">
          <a:extLst>
            <a:ext uri="{FF2B5EF4-FFF2-40B4-BE49-F238E27FC236}">
              <a16:creationId xmlns:a16="http://schemas.microsoft.com/office/drawing/2014/main" id="{00000000-0008-0000-0800-000042000000}"/>
            </a:ext>
          </a:extLst>
        </xdr:cNvPr>
        <xdr:cNvSpPr/>
      </xdr:nvSpPr>
      <xdr:spPr>
        <a:xfrm>
          <a:off x="8948636" y="1856537"/>
          <a:ext cx="1870952" cy="521910"/>
        </a:xfrm>
        <a:prstGeom prst="rect">
          <a:avLst/>
        </a:prstGeom>
        <a:noFill/>
        <a:ln w="19050">
          <a:solidFill>
            <a:schemeClr val="bg1">
              <a:lumMod val="75000"/>
            </a:schemeClr>
          </a:solidFill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12</xdr:col>
      <xdr:colOff>47580</xdr:colOff>
      <xdr:row>4</xdr:row>
      <xdr:rowOff>33336</xdr:rowOff>
    </xdr:from>
    <xdr:to>
      <xdr:col>14</xdr:col>
      <xdr:colOff>507303</xdr:colOff>
      <xdr:row>4</xdr:row>
      <xdr:rowOff>225901</xdr:rowOff>
    </xdr:to>
    <xdr:sp macro="" textlink="Kyoka_Text">
      <xdr:nvSpPr>
        <xdr:cNvPr id="59" name="簡易横_KyokaNo">
          <a:extLst>
            <a:ext uri="{FF2B5EF4-FFF2-40B4-BE49-F238E27FC236}">
              <a16:creationId xmlns:a16="http://schemas.microsoft.com/office/drawing/2014/main" id="{00000000-0008-0000-0800-00003B000000}"/>
            </a:ext>
          </a:extLst>
        </xdr:cNvPr>
        <xdr:cNvSpPr txBox="1"/>
      </xdr:nvSpPr>
      <xdr:spPr>
        <a:xfrm>
          <a:off x="6676980" y="757236"/>
          <a:ext cx="1888473" cy="19256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lIns="36000" tIns="0" rIns="36000" bIns="0" rtlCol="0" anchor="ctr" anchorCtr="0">
          <a:noAutofit/>
        </a:bodyPr>
        <a:lstStyle/>
        <a:p>
          <a:fld id="{7B895BA6-3DDE-40D9-BE59-A8F1B825431D}" type="TxLink">
            <a:rPr kumimoji="1" lang="ja-JP" altLang="en-US" sz="900" b="0" i="0" u="none" strike="noStrike">
              <a:solidFill>
                <a:sysClr val="windowText" lastClr="000000"/>
              </a:solidFill>
              <a:latin typeface="Meiryo UI"/>
              <a:ea typeface="Meiryo UI"/>
              <a:cs typeface="Meiryo UI"/>
            </a:rPr>
            <a:pPr/>
            <a:t>建設業許可番号  第00008880号</a:t>
          </a:fld>
          <a:endParaRPr kumimoji="1" lang="ja-JP" altLang="en-US" sz="1000" b="0">
            <a:solidFill>
              <a:sysClr val="windowText" lastClr="000000"/>
            </a:solidFill>
            <a:latin typeface="Meiryo UI" pitchFamily="50" charset="-128"/>
            <a:ea typeface="Meiryo UI" pitchFamily="50" charset="-128"/>
            <a:cs typeface="Meiryo UI" pitchFamily="50" charset="-128"/>
          </a:endParaRPr>
        </a:p>
      </xdr:txBody>
    </xdr:sp>
    <xdr:clientData/>
  </xdr:twoCellAnchor>
  <xdr:twoCellAnchor>
    <xdr:from>
      <xdr:col>7</xdr:col>
      <xdr:colOff>1011010</xdr:colOff>
      <xdr:row>0</xdr:row>
      <xdr:rowOff>19050</xdr:rowOff>
    </xdr:from>
    <xdr:to>
      <xdr:col>9</xdr:col>
      <xdr:colOff>17692</xdr:colOff>
      <xdr:row>1</xdr:row>
      <xdr:rowOff>176886</xdr:rowOff>
    </xdr:to>
    <xdr:sp macro="" textlink="">
      <xdr:nvSpPr>
        <xdr:cNvPr id="18" name="見出し">
          <a:extLst>
            <a:ext uri="{FF2B5EF4-FFF2-40B4-BE49-F238E27FC236}">
              <a16:creationId xmlns:a16="http://schemas.microsoft.com/office/drawing/2014/main" id="{00000000-0008-0000-0800-000012000000}"/>
            </a:ext>
          </a:extLst>
        </xdr:cNvPr>
        <xdr:cNvSpPr txBox="1"/>
      </xdr:nvSpPr>
      <xdr:spPr>
        <a:xfrm>
          <a:off x="4620985" y="19050"/>
          <a:ext cx="1302207" cy="3388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lIns="36000" tIns="0" rIns="36000" bIns="0" rtlCol="0" anchor="ctr" anchorCtr="0">
          <a:noAutofit/>
        </a:bodyPr>
        <a:lstStyle/>
        <a:p>
          <a:pPr algn="ctr"/>
          <a:r>
            <a:rPr kumimoji="1" lang="ja-JP" altLang="en-US" sz="1600">
              <a:latin typeface="Meiryo UI" pitchFamily="50" charset="-128"/>
              <a:ea typeface="Meiryo UI" pitchFamily="50" charset="-128"/>
              <a:cs typeface="Meiryo UI" pitchFamily="50" charset="-128"/>
            </a:rPr>
            <a:t>御　見　積　書</a:t>
          </a:r>
        </a:p>
      </xdr:txBody>
    </xdr:sp>
    <xdr:clientData/>
  </xdr:twoCellAnchor>
  <xdr:twoCellAnchor>
    <xdr:from>
      <xdr:col>15</xdr:col>
      <xdr:colOff>590550</xdr:colOff>
      <xdr:row>9</xdr:row>
      <xdr:rowOff>28575</xdr:rowOff>
    </xdr:from>
    <xdr:to>
      <xdr:col>16</xdr:col>
      <xdr:colOff>486721</xdr:colOff>
      <xdr:row>11</xdr:row>
      <xdr:rowOff>166688</xdr:rowOff>
    </xdr:to>
    <xdr:sp macro="" textlink="">
      <xdr:nvSpPr>
        <xdr:cNvPr id="22" name="認印エリアB">
          <a:extLst>
            <a:ext uri="{FF2B5EF4-FFF2-40B4-BE49-F238E27FC236}">
              <a16:creationId xmlns:a16="http://schemas.microsoft.com/office/drawing/2014/main" id="{00000000-0008-0000-0800-000016000000}"/>
            </a:ext>
          </a:extLst>
        </xdr:cNvPr>
        <xdr:cNvSpPr/>
      </xdr:nvSpPr>
      <xdr:spPr>
        <a:xfrm>
          <a:off x="9572625" y="1857375"/>
          <a:ext cx="648646" cy="519113"/>
        </a:xfrm>
        <a:prstGeom prst="rect">
          <a:avLst/>
        </a:prstGeom>
        <a:noFill/>
        <a:ln w="19050">
          <a:solidFill>
            <a:schemeClr val="bg1">
              <a:lumMod val="75000"/>
            </a:schemeClr>
          </a:solidFill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7</xdr:col>
      <xdr:colOff>952500</xdr:colOff>
      <xdr:row>2</xdr:row>
      <xdr:rowOff>0</xdr:rowOff>
    </xdr:from>
    <xdr:to>
      <xdr:col>10</xdr:col>
      <xdr:colOff>14986</xdr:colOff>
      <xdr:row>2</xdr:row>
      <xdr:rowOff>65485</xdr:rowOff>
    </xdr:to>
    <xdr:sp macro="" textlink="">
      <xdr:nvSpPr>
        <xdr:cNvPr id="23" name="見出し下線">
          <a:extLst>
            <a:ext uri="{FF2B5EF4-FFF2-40B4-BE49-F238E27FC236}">
              <a16:creationId xmlns:a16="http://schemas.microsoft.com/office/drawing/2014/main" id="{00000000-0008-0000-0800-000017000000}"/>
            </a:ext>
          </a:extLst>
        </xdr:cNvPr>
        <xdr:cNvSpPr/>
      </xdr:nvSpPr>
      <xdr:spPr>
        <a:xfrm>
          <a:off x="4562475" y="361950"/>
          <a:ext cx="1443736" cy="65485"/>
        </a:xfrm>
        <a:custGeom>
          <a:avLst/>
          <a:gdLst>
            <a:gd name="connsiteX0" fmla="*/ 0 w 1464879"/>
            <a:gd name="connsiteY0" fmla="*/ 0 h 0"/>
            <a:gd name="connsiteX1" fmla="*/ 1464879 w 1464879"/>
            <a:gd name="connsiteY1" fmla="*/ 0 h 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464879">
              <a:moveTo>
                <a:pt x="0" y="0"/>
              </a:moveTo>
              <a:lnTo>
                <a:pt x="1464879" y="0"/>
              </a:lnTo>
            </a:path>
          </a:pathLst>
        </a:custGeom>
        <a:noFill/>
        <a:ln w="44450" cmpd="dbl">
          <a:solidFill>
            <a:sysClr val="windowText" lastClr="000000"/>
          </a:solidFill>
          <a:prstDash val="solid"/>
          <a:miter lim="800000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74139</xdr:colOff>
      <xdr:row>1</xdr:row>
      <xdr:rowOff>147608</xdr:rowOff>
    </xdr:from>
    <xdr:to>
      <xdr:col>13</xdr:col>
      <xdr:colOff>281847</xdr:colOff>
      <xdr:row>4</xdr:row>
      <xdr:rowOff>61923</xdr:rowOff>
    </xdr:to>
    <xdr:pic>
      <xdr:nvPicPr>
        <xdr:cNvPr id="2" name="簡易横_LogoImg">
          <a:extLst>
            <a:ext uri="{FF2B5EF4-FFF2-40B4-BE49-F238E27FC236}">
              <a16:creationId xmlns:a16="http://schemas.microsoft.com/office/drawing/2014/main" id="{0A5647F2-1094-9AAC-7654-F232110108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741639" y="328583"/>
          <a:ext cx="731583" cy="457240"/>
        </a:xfrm>
        <a:prstGeom prst="rect">
          <a:avLst/>
        </a:prstGeom>
      </xdr:spPr>
    </xdr:pic>
    <xdr:clientData/>
  </xdr:twoCellAnchor>
  <xdr:twoCellAnchor>
    <xdr:from>
      <xdr:col>15</xdr:col>
      <xdr:colOff>63390</xdr:colOff>
      <xdr:row>9</xdr:row>
      <xdr:rowOff>67725</xdr:rowOff>
    </xdr:from>
    <xdr:to>
      <xdr:col>15</xdr:col>
      <xdr:colOff>495390</xdr:colOff>
      <xdr:row>11</xdr:row>
      <xdr:rowOff>117111</xdr:rowOff>
    </xdr:to>
    <xdr:pic>
      <xdr:nvPicPr>
        <xdr:cNvPr id="3" name="簡易横_InkanImg1">
          <a:extLst>
            <a:ext uri="{FF2B5EF4-FFF2-40B4-BE49-F238E27FC236}">
              <a16:creationId xmlns:a16="http://schemas.microsoft.com/office/drawing/2014/main" id="{0F48CA2C-971C-4174-AE99-400363F5DF6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83565" y="1896525"/>
          <a:ext cx="432000" cy="430386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696634</xdr:colOff>
      <xdr:row>9</xdr:row>
      <xdr:rowOff>67725</xdr:rowOff>
    </xdr:from>
    <xdr:to>
      <xdr:col>16</xdr:col>
      <xdr:colOff>376159</xdr:colOff>
      <xdr:row>11</xdr:row>
      <xdr:rowOff>117111</xdr:rowOff>
    </xdr:to>
    <xdr:pic>
      <xdr:nvPicPr>
        <xdr:cNvPr id="4" name="簡易横_InkanImg2">
          <a:extLst>
            <a:ext uri="{FF2B5EF4-FFF2-40B4-BE49-F238E27FC236}">
              <a16:creationId xmlns:a16="http://schemas.microsoft.com/office/drawing/2014/main" id="{37C20DB5-8FF9-4F05-BEF2-EBE8E449A9F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16809" y="1896525"/>
          <a:ext cx="432000" cy="430386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16</xdr:col>
      <xdr:colOff>567741</xdr:colOff>
      <xdr:row>9</xdr:row>
      <xdr:rowOff>67725</xdr:rowOff>
    </xdr:from>
    <xdr:to>
      <xdr:col>17</xdr:col>
      <xdr:colOff>313941</xdr:colOff>
      <xdr:row>11</xdr:row>
      <xdr:rowOff>117111</xdr:rowOff>
    </xdr:to>
    <xdr:pic>
      <xdr:nvPicPr>
        <xdr:cNvPr id="5" name="簡易横_InkanImg3">
          <a:extLst>
            <a:ext uri="{FF2B5EF4-FFF2-40B4-BE49-F238E27FC236}">
              <a16:creationId xmlns:a16="http://schemas.microsoft.com/office/drawing/2014/main" id="{F7CE5582-AEAB-4664-A9E4-ECEF86B3C4C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40391" y="1896525"/>
          <a:ext cx="432000" cy="430386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679154</xdr:colOff>
      <xdr:row>4</xdr:row>
      <xdr:rowOff>112139</xdr:rowOff>
    </xdr:from>
    <xdr:to>
      <xdr:col>17</xdr:col>
      <xdr:colOff>140879</xdr:colOff>
      <xdr:row>8</xdr:row>
      <xdr:rowOff>97739</xdr:rowOff>
    </xdr:to>
    <xdr:pic>
      <xdr:nvPicPr>
        <xdr:cNvPr id="6" name="簡易横_MaruinImg">
          <a:extLst>
            <a:ext uri="{FF2B5EF4-FFF2-40B4-BE49-F238E27FC236}">
              <a16:creationId xmlns:a16="http://schemas.microsoft.com/office/drawing/2014/main" id="{47D99DDC-E6AD-4A02-8B17-F4CC076CADC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699329" y="836039"/>
          <a:ext cx="900000" cy="900000"/>
        </a:xfrm>
        <a:prstGeom prst="rect">
          <a:avLst/>
        </a:prstGeom>
        <a:noFill/>
      </xdr:spPr>
    </xdr:pic>
    <xdr:clientData/>
  </xdr:twoCellAnchor>
  <xdr:twoCellAnchor>
    <xdr:from>
      <xdr:col>14</xdr:col>
      <xdr:colOff>491570</xdr:colOff>
      <xdr:row>4</xdr:row>
      <xdr:rowOff>112138</xdr:rowOff>
    </xdr:from>
    <xdr:to>
      <xdr:col>15</xdr:col>
      <xdr:colOff>467645</xdr:colOff>
      <xdr:row>8</xdr:row>
      <xdr:rowOff>97738</xdr:rowOff>
    </xdr:to>
    <xdr:pic>
      <xdr:nvPicPr>
        <xdr:cNvPr id="7" name="簡易横_KakuinImg">
          <a:extLst>
            <a:ext uri="{FF2B5EF4-FFF2-40B4-BE49-F238E27FC236}">
              <a16:creationId xmlns:a16="http://schemas.microsoft.com/office/drawing/2014/main" id="{72E146CD-CDD7-4EA7-A0BC-22153FB7512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87820" y="836038"/>
          <a:ext cx="900000" cy="90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11</xdr:col>
      <xdr:colOff>493239</xdr:colOff>
      <xdr:row>0</xdr:row>
      <xdr:rowOff>138083</xdr:rowOff>
    </xdr:from>
    <xdr:to>
      <xdr:col>14</xdr:col>
      <xdr:colOff>855189</xdr:colOff>
      <xdr:row>1</xdr:row>
      <xdr:rowOff>147608</xdr:rowOff>
    </xdr:to>
    <xdr:sp macro="" textlink="InvoiceNo_Text">
      <xdr:nvSpPr>
        <xdr:cNvPr id="8" name="InvoiceBango">
          <a:extLst>
            <a:ext uri="{FF2B5EF4-FFF2-40B4-BE49-F238E27FC236}">
              <a16:creationId xmlns:a16="http://schemas.microsoft.com/office/drawing/2014/main" id="{7A5BE6BF-5272-ACCB-5EAF-C9BFAD9A8B1B}"/>
            </a:ext>
          </a:extLst>
        </xdr:cNvPr>
        <xdr:cNvSpPr txBox="1"/>
      </xdr:nvSpPr>
      <xdr:spPr>
        <a:xfrm>
          <a:off x="6665439" y="138083"/>
          <a:ext cx="2286000" cy="190500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ctr"/>
        <a:lstStyle/>
        <a:p>
          <a:pPr algn="l"/>
          <a:fld id="{80D8D002-D5D3-4182-85E0-7C41D9615886}" type="TxLink">
            <a:rPr kumimoji="1" lang="ja-JP" altLang="en-US" sz="900" b="0" i="0" u="none" strike="noStrike">
              <a:solidFill>
                <a:srgbClr val="000000"/>
              </a:solidFill>
              <a:latin typeface="Meiryo UI"/>
              <a:ea typeface="Meiryo UI"/>
            </a:rPr>
            <a:pPr algn="l"/>
            <a:t>登録番号：T1234567890000</a:t>
          </a:fld>
          <a:endParaRPr kumimoji="1" lang="ja-JP" altLang="en-US" sz="900">
            <a:latin typeface="Meiryo UI" panose="020B060403050404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1:K41"/>
  <sheetViews>
    <sheetView showGridLines="0" showRowColHeaders="0" zoomScaleNormal="100" workbookViewId="0">
      <selection activeCell="J14" sqref="J14"/>
    </sheetView>
  </sheetViews>
  <sheetFormatPr defaultRowHeight="17.25" customHeight="1"/>
  <cols>
    <col min="1" max="1" width="1.5" style="10" customWidth="1"/>
    <col min="2" max="2" width="2.375" style="10" customWidth="1"/>
    <col min="3" max="3" width="11.875" style="9" customWidth="1"/>
    <col min="4" max="4" width="34.125" style="10" customWidth="1"/>
    <col min="5" max="5" width="9.75" style="10" customWidth="1"/>
    <col min="6" max="6" width="3.75" style="10" bestFit="1" customWidth="1"/>
    <col min="7" max="7" width="9.75" style="10" customWidth="1"/>
    <col min="8" max="8" width="21.25" style="10" customWidth="1"/>
    <col min="9" max="9" width="9" style="10"/>
    <col min="10" max="10" width="33.375" style="10" bestFit="1" customWidth="1"/>
    <col min="11" max="16384" width="9" style="10"/>
  </cols>
  <sheetData>
    <row r="1" spans="2:11" ht="10.5" customHeight="1"/>
    <row r="2" spans="2:11" ht="24" customHeight="1">
      <c r="B2" s="86" t="s">
        <v>68</v>
      </c>
      <c r="C2" s="44"/>
      <c r="D2" s="25"/>
      <c r="E2" s="25"/>
      <c r="F2" s="25"/>
      <c r="G2" s="25"/>
      <c r="H2" s="26"/>
      <c r="J2" s="142" t="s">
        <v>89</v>
      </c>
      <c r="K2" s="141"/>
    </row>
    <row r="3" spans="2:11" ht="17.25" customHeight="1">
      <c r="B3" s="42"/>
      <c r="C3" s="39" t="s">
        <v>10</v>
      </c>
      <c r="D3" s="16">
        <v>12345678</v>
      </c>
      <c r="E3" s="66"/>
      <c r="F3" s="67"/>
      <c r="G3" s="67"/>
      <c r="H3" s="68"/>
      <c r="J3" s="150" t="s">
        <v>96</v>
      </c>
      <c r="K3" s="146" t="b">
        <v>1</v>
      </c>
    </row>
    <row r="4" spans="2:11" ht="17.25" customHeight="1">
      <c r="B4" s="42"/>
      <c r="C4" s="38" t="s">
        <v>64</v>
      </c>
      <c r="D4" s="21">
        <v>43100</v>
      </c>
      <c r="E4" s="62">
        <f>IF(MitumoriOutDate="","",MitumoriOutDate)</f>
        <v>43100</v>
      </c>
      <c r="F4" s="63"/>
      <c r="G4" s="64"/>
      <c r="H4" s="65"/>
    </row>
    <row r="5" spans="2:11" ht="17.25" customHeight="1">
      <c r="B5" s="42"/>
      <c r="C5" s="81"/>
      <c r="D5" s="82"/>
      <c r="E5" s="83"/>
      <c r="F5" s="84"/>
      <c r="G5" s="84"/>
      <c r="H5" s="85"/>
    </row>
    <row r="6" spans="2:11" ht="17.25" customHeight="1">
      <c r="B6" s="42"/>
      <c r="C6" s="39" t="s">
        <v>51</v>
      </c>
      <c r="D6" s="41" t="s">
        <v>77</v>
      </c>
      <c r="E6" s="78" t="str">
        <f xml:space="preserve"> Kokyakumei &amp; " " &amp; IF(KokyakuTantosyamei_Text="",Keisyo,"")</f>
        <v>サンプル建設株式会社 敬称</v>
      </c>
      <c r="F6" s="79"/>
      <c r="G6" s="79"/>
      <c r="H6" s="80"/>
    </row>
    <row r="7" spans="2:11" ht="17.25" customHeight="1">
      <c r="B7" s="42"/>
      <c r="C7" s="38" t="s">
        <v>66</v>
      </c>
      <c r="D7" s="17" t="s">
        <v>84</v>
      </c>
      <c r="H7" s="11"/>
      <c r="J7" s="150" t="s">
        <v>92</v>
      </c>
    </row>
    <row r="8" spans="2:11" ht="17.25" customHeight="1">
      <c r="B8" s="42"/>
      <c r="C8" s="38" t="s">
        <v>98</v>
      </c>
      <c r="D8" s="17"/>
      <c r="E8" s="78" t="str">
        <f>IF(KokyakuTantosyamei="","",KokyakuTantosyamei &amp; " 様")</f>
        <v/>
      </c>
      <c r="F8" s="79"/>
      <c r="G8" s="79"/>
      <c r="H8" s="80"/>
      <c r="J8" s="146">
        <v>2</v>
      </c>
    </row>
    <row r="9" spans="2:11" ht="17.25" customHeight="1">
      <c r="B9" s="42"/>
      <c r="C9" s="38" t="s">
        <v>1</v>
      </c>
      <c r="D9" s="18">
        <v>888500800</v>
      </c>
      <c r="H9" s="11"/>
      <c r="J9" s="150" t="s">
        <v>93</v>
      </c>
    </row>
    <row r="10" spans="2:11" ht="17.25" customHeight="1">
      <c r="B10" s="42"/>
      <c r="C10" s="40">
        <v>0.1</v>
      </c>
      <c r="D10" s="18">
        <v>800100</v>
      </c>
      <c r="E10" s="30" t="str">
        <f>IF(DispShohizeiRate="","",TEXT(DispShohizeiRate,"消費税(0%)"))</f>
        <v>消費税(10%)</v>
      </c>
      <c r="F10" s="30"/>
      <c r="G10" s="30"/>
      <c r="H10" s="12"/>
      <c r="J10" s="146">
        <v>0</v>
      </c>
    </row>
    <row r="11" spans="2:11" ht="17.25" customHeight="1">
      <c r="B11" s="42"/>
      <c r="C11" s="38" t="s">
        <v>2</v>
      </c>
      <c r="D11" s="19">
        <v>180000000</v>
      </c>
      <c r="H11" s="11"/>
    </row>
    <row r="12" spans="2:11" ht="17.25" customHeight="1">
      <c r="B12" s="42"/>
      <c r="C12" s="48"/>
      <c r="D12" s="20"/>
      <c r="E12" s="29"/>
      <c r="F12" s="29"/>
      <c r="G12" s="29"/>
      <c r="H12" s="15"/>
      <c r="J12" s="142" t="s">
        <v>90</v>
      </c>
    </row>
    <row r="13" spans="2:11" ht="17.25" customHeight="1">
      <c r="B13" s="42"/>
      <c r="C13" s="39" t="s">
        <v>3</v>
      </c>
      <c r="D13" s="23" t="s">
        <v>72</v>
      </c>
      <c r="E13" s="49"/>
      <c r="F13" s="50"/>
      <c r="G13" s="51"/>
      <c r="H13" s="52"/>
      <c r="J13" s="141">
        <v>1</v>
      </c>
    </row>
    <row r="14" spans="2:11" ht="17.25" customHeight="1">
      <c r="B14" s="42"/>
      <c r="C14" s="38" t="s">
        <v>94</v>
      </c>
      <c r="D14" s="33" t="s">
        <v>95</v>
      </c>
      <c r="E14" s="53"/>
      <c r="F14" s="54"/>
      <c r="G14" s="55"/>
      <c r="H14" s="56"/>
      <c r="I14" s="10" t="s">
        <v>91</v>
      </c>
      <c r="J14" s="141" t="str">
        <f>IF(KenmeiKubun=1,"案件名",IF(KenmeiKubun=2,"工事案件","工事件名"))</f>
        <v>案件名</v>
      </c>
    </row>
    <row r="15" spans="2:11" ht="17.25" customHeight="1">
      <c r="B15" s="42"/>
      <c r="C15" s="38" t="s">
        <v>4</v>
      </c>
      <c r="D15" s="33" t="s">
        <v>73</v>
      </c>
      <c r="E15" s="53" t="str">
        <f>IF(GenbaJyusyo="","",GenbaJyusyo)</f>
        <v>？？県？？市？？町88-888</v>
      </c>
      <c r="F15" s="54"/>
      <c r="G15" s="55"/>
      <c r="H15" s="56"/>
      <c r="J15" s="141" t="str">
        <f>IF(KenmeiKubun=1,TEXT(AnkenKenmei,""),IF(KenmeiKubun=2,TEXT(KojiKenmei,"")&amp; " " &amp; TEXT(AnkenKenmei,""),TEXT(KojiKenmei,"")))</f>
        <v>最終見積案</v>
      </c>
    </row>
    <row r="16" spans="2:11" ht="17.25" customHeight="1">
      <c r="B16" s="42"/>
      <c r="C16" s="38" t="s">
        <v>87</v>
      </c>
      <c r="D16" s="33" t="s">
        <v>88</v>
      </c>
      <c r="E16" s="53"/>
      <c r="F16" s="54"/>
      <c r="G16" s="55"/>
      <c r="H16" s="56"/>
    </row>
    <row r="17" spans="2:8" ht="17.25" customHeight="1">
      <c r="B17" s="42"/>
      <c r="C17" s="38" t="s">
        <v>5</v>
      </c>
      <c r="D17" s="33" t="s">
        <v>82</v>
      </c>
      <c r="E17" s="53" t="str">
        <f>IF(SiharaiJokenOutput="","",SiharaiJokenOutput)</f>
        <v>(支払条件)</v>
      </c>
      <c r="F17" s="54"/>
      <c r="G17" s="55"/>
      <c r="H17" s="56"/>
    </row>
    <row r="18" spans="2:8" ht="17.25" customHeight="1">
      <c r="B18" s="42"/>
      <c r="C18" s="38" t="s">
        <v>6</v>
      </c>
      <c r="D18" s="21">
        <v>43100</v>
      </c>
      <c r="E18" s="36">
        <f>IF(Yukokigen="","",Yukokigen)</f>
        <v>43100</v>
      </c>
      <c r="F18" s="34"/>
      <c r="G18" s="32"/>
      <c r="H18" s="56"/>
    </row>
    <row r="19" spans="2:8" ht="17.25" customHeight="1">
      <c r="B19" s="42"/>
      <c r="C19" s="38" t="s">
        <v>52</v>
      </c>
      <c r="D19" s="21">
        <v>42886</v>
      </c>
      <c r="E19" s="37">
        <f>IF(KokiFrom="","",KokiFrom)</f>
        <v>42886</v>
      </c>
      <c r="F19" s="35" t="str">
        <f>IF(E19&lt;&gt;""," ~ ",IF(G19&lt;&gt;""," ~ ",""))</f>
        <v xml:space="preserve"> ~ </v>
      </c>
      <c r="G19" s="58">
        <f>IF(KokiTo="","",KokiTo)</f>
        <v>43100</v>
      </c>
      <c r="H19" s="57" t="str">
        <f>TEXT(E19,"YYYY/MM/DD") &amp; F19 &amp; TEXT(G19,"YYYY/MM/DD")</f>
        <v>2017/05/31 ~ 2017/12/31</v>
      </c>
    </row>
    <row r="20" spans="2:8" ht="17.25" customHeight="1">
      <c r="B20" s="42"/>
      <c r="C20" s="38" t="s">
        <v>53</v>
      </c>
      <c r="D20" s="21">
        <v>43100</v>
      </c>
      <c r="E20" s="59"/>
      <c r="F20" s="60"/>
      <c r="G20" s="60"/>
      <c r="H20" s="61"/>
    </row>
    <row r="21" spans="2:8" ht="24" customHeight="1">
      <c r="B21" s="42"/>
      <c r="C21" s="38" t="s">
        <v>8</v>
      </c>
      <c r="D21" s="17" t="s">
        <v>74</v>
      </c>
      <c r="E21" s="53" t="str">
        <f>IF(Biko="","",Biko)</f>
        <v>(備考)</v>
      </c>
      <c r="F21" s="54"/>
      <c r="G21" s="55"/>
      <c r="H21" s="56"/>
    </row>
    <row r="22" spans="2:8" ht="17.25" customHeight="1">
      <c r="B22" s="43"/>
      <c r="C22" s="27"/>
      <c r="D22" s="20"/>
      <c r="E22" s="31"/>
      <c r="F22" s="31"/>
      <c r="G22" s="31"/>
      <c r="H22" s="22"/>
    </row>
    <row r="23" spans="2:8" ht="17.25" customHeight="1">
      <c r="B23" s="87" t="s">
        <v>67</v>
      </c>
      <c r="C23" s="44"/>
      <c r="D23" s="28"/>
      <c r="E23" s="25"/>
      <c r="F23" s="25"/>
      <c r="G23" s="25"/>
      <c r="H23" s="26"/>
    </row>
    <row r="24" spans="2:8" ht="17.25" customHeight="1">
      <c r="B24" s="45"/>
      <c r="C24" s="39" t="s">
        <v>57</v>
      </c>
      <c r="D24" s="23" t="s">
        <v>69</v>
      </c>
      <c r="E24" s="69" t="str">
        <f>IF(KyokaNo="", "", "建設業許可番号  第" &amp;D24 &amp; "号")</f>
        <v>建設業許可番号  第00008880号</v>
      </c>
      <c r="F24" s="70"/>
      <c r="G24" s="70"/>
      <c r="H24" s="71"/>
    </row>
    <row r="25" spans="2:8" ht="17.25" customHeight="1">
      <c r="B25" s="46"/>
      <c r="C25" s="38" t="s">
        <v>58</v>
      </c>
      <c r="D25" s="17" t="s">
        <v>76</v>
      </c>
      <c r="E25" s="72"/>
      <c r="F25" s="73"/>
      <c r="G25" s="73"/>
      <c r="H25" s="74"/>
    </row>
    <row r="26" spans="2:8" ht="17.25" customHeight="1">
      <c r="B26" s="46"/>
      <c r="C26" s="38" t="s">
        <v>65</v>
      </c>
      <c r="D26" s="17" t="s">
        <v>75</v>
      </c>
      <c r="E26" s="75" t="str">
        <f>IF(Daihyosyamei="","",Katagaki&amp;" "&amp;Daihyosyamei)</f>
        <v>代表取締役社長 代表　太郎</v>
      </c>
      <c r="F26" s="76"/>
      <c r="G26" s="76"/>
      <c r="H26" s="77"/>
    </row>
    <row r="27" spans="2:8" ht="17.25" customHeight="1">
      <c r="B27" s="46"/>
      <c r="C27" s="38" t="s">
        <v>59</v>
      </c>
      <c r="D27" s="17" t="s">
        <v>83</v>
      </c>
      <c r="E27" s="72"/>
      <c r="F27" s="73"/>
      <c r="G27" s="73"/>
      <c r="H27" s="74"/>
    </row>
    <row r="28" spans="2:8" ht="17.25" customHeight="1">
      <c r="B28" s="46"/>
      <c r="C28" s="38" t="s">
        <v>60</v>
      </c>
      <c r="D28" s="17" t="s">
        <v>81</v>
      </c>
      <c r="E28" s="75" t="str">
        <f>IF(YubinNo="","",C28&amp;D28)</f>
        <v>〒888-8888</v>
      </c>
      <c r="F28" s="76"/>
      <c r="G28" s="76"/>
      <c r="H28" s="77"/>
    </row>
    <row r="29" spans="2:8" ht="17.25" customHeight="1">
      <c r="B29" s="46"/>
      <c r="C29" s="38" t="s">
        <v>61</v>
      </c>
      <c r="D29" s="17" t="s">
        <v>78</v>
      </c>
      <c r="E29" s="72"/>
      <c r="F29" s="73"/>
      <c r="G29" s="73"/>
      <c r="H29" s="74"/>
    </row>
    <row r="30" spans="2:8" ht="17.25" customHeight="1">
      <c r="B30" s="46"/>
      <c r="C30" s="38" t="s">
        <v>62</v>
      </c>
      <c r="D30" s="13" t="s">
        <v>79</v>
      </c>
      <c r="E30" s="75" t="str">
        <f>IF(TelNo="","","TEL:" &amp; D30)</f>
        <v>TEL:03-888-8888</v>
      </c>
      <c r="F30" s="76"/>
      <c r="G30" s="76"/>
      <c r="H30" s="77"/>
    </row>
    <row r="31" spans="2:8" ht="17.25" customHeight="1">
      <c r="B31" s="46"/>
      <c r="C31" s="38" t="s">
        <v>63</v>
      </c>
      <c r="D31" s="13" t="s">
        <v>80</v>
      </c>
      <c r="E31" s="75" t="str">
        <f>IF(FaxNo="","","FAX:" &amp; D31)</f>
        <v>FAX:03-880-8880</v>
      </c>
      <c r="F31" s="76"/>
      <c r="G31" s="76"/>
      <c r="H31" s="77"/>
    </row>
    <row r="32" spans="2:8" ht="17.25" customHeight="1">
      <c r="B32" s="46"/>
      <c r="C32" s="38" t="s">
        <v>54</v>
      </c>
      <c r="D32" s="17" t="s">
        <v>71</v>
      </c>
      <c r="E32" s="72"/>
      <c r="F32" s="73"/>
      <c r="G32" s="73"/>
      <c r="H32" s="74"/>
    </row>
    <row r="33" spans="2:10" ht="17.25" customHeight="1">
      <c r="B33" s="46"/>
      <c r="C33" s="38" t="s">
        <v>56</v>
      </c>
      <c r="D33" s="17" t="s">
        <v>70</v>
      </c>
      <c r="E33" s="75" t="str">
        <f>IF(D33 = "","", "担当者：" &amp; D33)</f>
        <v>担当者：担当一郎</v>
      </c>
      <c r="F33" s="76"/>
      <c r="G33" s="76"/>
      <c r="H33" s="77"/>
    </row>
    <row r="34" spans="2:10" ht="17.25" customHeight="1">
      <c r="B34" s="46"/>
      <c r="C34" s="38" t="s">
        <v>55</v>
      </c>
      <c r="D34" s="24" t="s">
        <v>85</v>
      </c>
      <c r="E34" s="90" t="str">
        <f>IF(MailAddress="","",TEXT(MailAddress,"@"))</f>
        <v>tanto@domain.co.jp</v>
      </c>
      <c r="F34" s="88"/>
      <c r="G34" s="88"/>
      <c r="H34" s="89"/>
    </row>
    <row r="35" spans="2:10" ht="17.25" customHeight="1">
      <c r="B35" s="47"/>
      <c r="C35" s="27"/>
      <c r="D35" s="14"/>
      <c r="E35" s="29"/>
      <c r="F35" s="29"/>
      <c r="G35" s="29"/>
      <c r="H35" s="15"/>
    </row>
    <row r="37" spans="2:10" ht="17.25" customHeight="1">
      <c r="B37" s="170"/>
      <c r="C37" s="173" t="s">
        <v>101</v>
      </c>
      <c r="D37" s="166" t="s">
        <v>102</v>
      </c>
      <c r="E37" s="175" t="str">
        <f>IF(InvoiceNo="", "", "登録番号：" &amp; InvoiceNo)</f>
        <v>登録番号：T1234567890000</v>
      </c>
      <c r="F37" s="176"/>
      <c r="G37" s="176"/>
      <c r="H37" s="177"/>
      <c r="J37" s="174" t="s">
        <v>105</v>
      </c>
    </row>
    <row r="38" spans="2:10" ht="17.25" customHeight="1">
      <c r="B38" s="171"/>
      <c r="C38" s="165">
        <v>0.08</v>
      </c>
      <c r="D38" s="167">
        <v>1000000</v>
      </c>
      <c r="E38" s="175" t="str">
        <f>IF(DispKeigenRate="","",TEXT(DispKeigenRate,"0%対象合計"))</f>
        <v>8%対象合計</v>
      </c>
      <c r="F38" s="176"/>
      <c r="G38" s="176"/>
      <c r="H38" s="177"/>
      <c r="J38" s="164">
        <v>1</v>
      </c>
    </row>
    <row r="39" spans="2:10" ht="17.25" customHeight="1">
      <c r="B39" s="171"/>
      <c r="C39" s="173" t="s">
        <v>103</v>
      </c>
      <c r="D39" s="167">
        <v>80000</v>
      </c>
      <c r="E39" s="166"/>
      <c r="F39" s="168"/>
      <c r="G39" s="168"/>
      <c r="H39" s="169"/>
    </row>
    <row r="40" spans="2:10" ht="17.25" customHeight="1">
      <c r="B40" s="171"/>
      <c r="C40" s="165">
        <v>0.1</v>
      </c>
      <c r="D40" s="167">
        <v>1000000</v>
      </c>
      <c r="E40" s="175" t="str">
        <f>IF(DispHyojunRate ="","",TEXT(DispHyojunRate,"0%対象合計"))</f>
        <v>10%対象合計</v>
      </c>
      <c r="F40" s="176"/>
      <c r="G40" s="176"/>
      <c r="H40" s="177"/>
    </row>
    <row r="41" spans="2:10" ht="17.25" customHeight="1">
      <c r="B41" s="172"/>
      <c r="C41" s="173" t="s">
        <v>104</v>
      </c>
      <c r="D41" s="167">
        <v>100000</v>
      </c>
      <c r="E41" s="166"/>
      <c r="F41" s="168"/>
      <c r="G41" s="168"/>
      <c r="H41" s="169"/>
    </row>
  </sheetData>
  <phoneticPr fontId="1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pageSetUpPr fitToPage="1"/>
  </sheetPr>
  <dimension ref="A1:J23"/>
  <sheetViews>
    <sheetView showGridLines="0" zoomScaleNormal="100" workbookViewId="0"/>
  </sheetViews>
  <sheetFormatPr defaultRowHeight="14.25"/>
  <cols>
    <col min="1" max="1" width="5.625" style="3" customWidth="1"/>
    <col min="2" max="2" width="7.625" style="3" customWidth="1"/>
    <col min="3" max="3" width="34.125" style="3" customWidth="1"/>
    <col min="4" max="4" width="33.125" style="3" customWidth="1"/>
    <col min="5" max="5" width="6.5" style="3" customWidth="1"/>
    <col min="6" max="6" width="6.875" style="3" customWidth="1"/>
    <col min="7" max="7" width="11.875" style="3" bestFit="1" customWidth="1"/>
    <col min="8" max="8" width="12.125" style="3" customWidth="1"/>
    <col min="9" max="9" width="9.875" style="3" customWidth="1"/>
    <col min="10" max="10" width="14.625" style="3" customWidth="1"/>
    <col min="11" max="11" width="5.625" style="3" customWidth="1"/>
    <col min="12" max="16384" width="9" style="3"/>
  </cols>
  <sheetData>
    <row r="1" spans="1:10">
      <c r="A1" s="124"/>
      <c r="B1" s="124"/>
      <c r="C1" s="124"/>
      <c r="D1" s="124"/>
      <c r="E1" s="124"/>
      <c r="F1" s="124"/>
      <c r="G1" s="124"/>
      <c r="H1" s="124"/>
      <c r="I1" s="124" t="s">
        <v>34</v>
      </c>
      <c r="J1" s="140">
        <f>MitumoriNo</f>
        <v>12345678</v>
      </c>
    </row>
    <row r="2" spans="1:10">
      <c r="A2" s="124"/>
      <c r="B2" s="124"/>
      <c r="C2" s="124"/>
      <c r="D2" s="124"/>
      <c r="E2" s="124"/>
      <c r="F2" s="124"/>
      <c r="G2" s="124"/>
      <c r="H2" s="124"/>
      <c r="I2" s="246">
        <f>MitumoriOutDate_Text</f>
        <v>43100</v>
      </c>
      <c r="J2" s="246"/>
    </row>
    <row r="3" spans="1:10" ht="9.9499999999999993" customHeight="1">
      <c r="A3" s="124"/>
      <c r="B3" s="124"/>
      <c r="C3" s="124"/>
      <c r="D3" s="124"/>
      <c r="E3" s="124"/>
      <c r="F3" s="124"/>
      <c r="G3" s="124"/>
      <c r="H3" s="124"/>
      <c r="I3" s="124"/>
      <c r="J3" s="124"/>
    </row>
    <row r="4" spans="1:10" s="8" customFormat="1" ht="20.100000000000001" customHeight="1">
      <c r="A4" s="126"/>
      <c r="B4" s="112" t="s">
        <v>49</v>
      </c>
      <c r="C4" s="112" t="s">
        <v>50</v>
      </c>
      <c r="D4" s="112" t="s">
        <v>47</v>
      </c>
      <c r="E4" s="131" t="s">
        <v>41</v>
      </c>
      <c r="F4" s="112" t="s">
        <v>42</v>
      </c>
      <c r="G4" s="112" t="s">
        <v>43</v>
      </c>
      <c r="H4" s="112" t="s">
        <v>44</v>
      </c>
      <c r="I4" s="214" t="s">
        <v>40</v>
      </c>
      <c r="J4" s="214"/>
    </row>
    <row r="5" spans="1:10" ht="27.95" customHeight="1">
      <c r="A5" s="124"/>
      <c r="B5" s="155"/>
      <c r="C5" s="115"/>
      <c r="D5" s="115"/>
      <c r="E5" s="133"/>
      <c r="F5" s="135"/>
      <c r="G5" s="114"/>
      <c r="H5" s="114"/>
      <c r="I5" s="236"/>
      <c r="J5" s="236"/>
    </row>
    <row r="6" spans="1:10" ht="27.95" customHeight="1">
      <c r="A6" s="124"/>
      <c r="B6" s="156"/>
      <c r="C6" s="117"/>
      <c r="D6" s="117"/>
      <c r="E6" s="134"/>
      <c r="F6" s="136"/>
      <c r="G6" s="116"/>
      <c r="H6" s="116"/>
      <c r="I6" s="238"/>
      <c r="J6" s="238"/>
    </row>
    <row r="7" spans="1:10" ht="27.95" customHeight="1">
      <c r="A7" s="124"/>
      <c r="B7" s="155"/>
      <c r="C7" s="115"/>
      <c r="D7" s="115"/>
      <c r="E7" s="133"/>
      <c r="F7" s="135"/>
      <c r="G7" s="114"/>
      <c r="H7" s="114"/>
      <c r="I7" s="236"/>
      <c r="J7" s="236"/>
    </row>
    <row r="8" spans="1:10" ht="27.95" customHeight="1">
      <c r="A8" s="124"/>
      <c r="B8" s="156"/>
      <c r="C8" s="117"/>
      <c r="D8" s="117"/>
      <c r="E8" s="134"/>
      <c r="F8" s="136"/>
      <c r="G8" s="116"/>
      <c r="H8" s="116"/>
      <c r="I8" s="238"/>
      <c r="J8" s="238"/>
    </row>
    <row r="9" spans="1:10" ht="27.95" customHeight="1">
      <c r="A9" s="124"/>
      <c r="B9" s="155"/>
      <c r="C9" s="115"/>
      <c r="D9" s="115"/>
      <c r="E9" s="133"/>
      <c r="F9" s="135"/>
      <c r="G9" s="114"/>
      <c r="H9" s="114"/>
      <c r="I9" s="236"/>
      <c r="J9" s="236"/>
    </row>
    <row r="10" spans="1:10" ht="27.95" customHeight="1">
      <c r="A10" s="124"/>
      <c r="B10" s="156"/>
      <c r="C10" s="117"/>
      <c r="D10" s="117"/>
      <c r="E10" s="134"/>
      <c r="F10" s="136"/>
      <c r="G10" s="116"/>
      <c r="H10" s="116"/>
      <c r="I10" s="238"/>
      <c r="J10" s="238"/>
    </row>
    <row r="11" spans="1:10" ht="27.95" customHeight="1">
      <c r="A11" s="124"/>
      <c r="B11" s="155"/>
      <c r="C11" s="115"/>
      <c r="D11" s="115"/>
      <c r="E11" s="133"/>
      <c r="F11" s="135"/>
      <c r="G11" s="114"/>
      <c r="H11" s="114"/>
      <c r="I11" s="236"/>
      <c r="J11" s="236"/>
    </row>
    <row r="12" spans="1:10" ht="27.95" customHeight="1">
      <c r="A12" s="124"/>
      <c r="B12" s="156"/>
      <c r="C12" s="117"/>
      <c r="D12" s="117"/>
      <c r="E12" s="134"/>
      <c r="F12" s="136"/>
      <c r="G12" s="116"/>
      <c r="H12" s="116"/>
      <c r="I12" s="238"/>
      <c r="J12" s="238"/>
    </row>
    <row r="13" spans="1:10" ht="27.95" customHeight="1">
      <c r="A13" s="124"/>
      <c r="B13" s="155"/>
      <c r="C13" s="115"/>
      <c r="D13" s="115"/>
      <c r="E13" s="133"/>
      <c r="F13" s="135"/>
      <c r="G13" s="114"/>
      <c r="H13" s="114"/>
      <c r="I13" s="236"/>
      <c r="J13" s="236"/>
    </row>
    <row r="14" spans="1:10" ht="27.95" customHeight="1">
      <c r="A14" s="124"/>
      <c r="B14" s="156"/>
      <c r="C14" s="117"/>
      <c r="D14" s="117"/>
      <c r="E14" s="134"/>
      <c r="F14" s="136"/>
      <c r="G14" s="116"/>
      <c r="H14" s="116"/>
      <c r="I14" s="238"/>
      <c r="J14" s="238"/>
    </row>
    <row r="15" spans="1:10" ht="27.95" customHeight="1">
      <c r="A15" s="124"/>
      <c r="B15" s="155"/>
      <c r="C15" s="115"/>
      <c r="D15" s="115"/>
      <c r="E15" s="133"/>
      <c r="F15" s="135"/>
      <c r="G15" s="114"/>
      <c r="H15" s="114"/>
      <c r="I15" s="236"/>
      <c r="J15" s="236"/>
    </row>
    <row r="16" spans="1:10" ht="27.95" customHeight="1">
      <c r="A16" s="124"/>
      <c r="B16" s="156"/>
      <c r="C16" s="117"/>
      <c r="D16" s="117"/>
      <c r="E16" s="134"/>
      <c r="F16" s="136"/>
      <c r="G16" s="116"/>
      <c r="H16" s="116"/>
      <c r="I16" s="238"/>
      <c r="J16" s="238"/>
    </row>
    <row r="17" spans="1:10" ht="27.95" customHeight="1">
      <c r="A17" s="124"/>
      <c r="B17" s="155"/>
      <c r="C17" s="115"/>
      <c r="D17" s="115"/>
      <c r="E17" s="133"/>
      <c r="F17" s="135"/>
      <c r="G17" s="114"/>
      <c r="H17" s="114"/>
      <c r="I17" s="236"/>
      <c r="J17" s="236"/>
    </row>
    <row r="18" spans="1:10" ht="27.95" customHeight="1">
      <c r="A18" s="124"/>
      <c r="B18" s="156"/>
      <c r="C18" s="117"/>
      <c r="D18" s="117"/>
      <c r="E18" s="134"/>
      <c r="F18" s="136"/>
      <c r="G18" s="116"/>
      <c r="H18" s="116"/>
      <c r="I18" s="238"/>
      <c r="J18" s="238"/>
    </row>
    <row r="19" spans="1:10" ht="27.95" customHeight="1">
      <c r="A19" s="124"/>
      <c r="B19" s="155"/>
      <c r="C19" s="115"/>
      <c r="D19" s="115"/>
      <c r="E19" s="133"/>
      <c r="F19" s="135"/>
      <c r="G19" s="114"/>
      <c r="H19" s="114"/>
      <c r="I19" s="236"/>
      <c r="J19" s="236"/>
    </row>
    <row r="20" spans="1:10" ht="27.95" customHeight="1">
      <c r="A20" s="124"/>
      <c r="B20" s="156"/>
      <c r="C20" s="117"/>
      <c r="D20" s="117"/>
      <c r="E20" s="134"/>
      <c r="F20" s="136"/>
      <c r="G20" s="116"/>
      <c r="H20" s="116"/>
      <c r="I20" s="238"/>
      <c r="J20" s="238"/>
    </row>
    <row r="21" spans="1:10" ht="27.95" customHeight="1">
      <c r="A21" s="124"/>
      <c r="B21" s="155"/>
      <c r="C21" s="115"/>
      <c r="D21" s="115"/>
      <c r="E21" s="133"/>
      <c r="F21" s="135"/>
      <c r="G21" s="114"/>
      <c r="H21" s="114"/>
      <c r="I21" s="236"/>
      <c r="J21" s="236"/>
    </row>
    <row r="22" spans="1:10" ht="27.95" customHeight="1">
      <c r="A22" s="124"/>
      <c r="B22" s="156"/>
      <c r="C22" s="117"/>
      <c r="D22" s="117"/>
      <c r="E22" s="134"/>
      <c r="F22" s="136"/>
      <c r="G22" s="116"/>
      <c r="H22" s="116"/>
      <c r="I22" s="238"/>
      <c r="J22" s="238"/>
    </row>
    <row r="23" spans="1:10" ht="27.95" customHeight="1">
      <c r="A23" s="124"/>
      <c r="B23" s="124"/>
      <c r="C23" s="124"/>
      <c r="D23" s="124"/>
      <c r="E23" s="124"/>
      <c r="F23" s="240" t="s">
        <v>48</v>
      </c>
      <c r="G23" s="243"/>
      <c r="H23" s="132"/>
      <c r="I23" s="253"/>
      <c r="J23" s="254"/>
    </row>
  </sheetData>
  <mergeCells count="22">
    <mergeCell ref="I2:J2"/>
    <mergeCell ref="I4:J4"/>
    <mergeCell ref="I5:J5"/>
    <mergeCell ref="I6:J6"/>
    <mergeCell ref="I7:J7"/>
    <mergeCell ref="I8:J8"/>
    <mergeCell ref="I17:J17"/>
    <mergeCell ref="I18:J18"/>
    <mergeCell ref="I22:J22"/>
    <mergeCell ref="I19:J19"/>
    <mergeCell ref="I20:J20"/>
    <mergeCell ref="F23:G23"/>
    <mergeCell ref="I23:J23"/>
    <mergeCell ref="I9:J9"/>
    <mergeCell ref="I10:J10"/>
    <mergeCell ref="I21:J21"/>
    <mergeCell ref="I11:J11"/>
    <mergeCell ref="I12:J12"/>
    <mergeCell ref="I15:J15"/>
    <mergeCell ref="I16:J16"/>
    <mergeCell ref="I13:J13"/>
    <mergeCell ref="I14:J14"/>
  </mergeCells>
  <phoneticPr fontId="1"/>
  <conditionalFormatting sqref="B1:B1048576">
    <cfRule type="expression" dxfId="18" priority="1">
      <formula>AND(HIDE_NO = TRUE, ISNUMBER(B1),ROW()&gt;=sttLine(n))</formula>
    </cfRule>
  </conditionalFormatting>
  <conditionalFormatting sqref="E1:E1048576">
    <cfRule type="expression" dxfId="17" priority="2">
      <formula>AND(ROW()&gt;=5,E1=INT(E1))</formula>
    </cfRule>
    <cfRule type="expression" dxfId="16" priority="3">
      <formula>AND(ROW()&gt;=5,E1&lt;&gt;INT(E1))</formula>
    </cfRule>
  </conditionalFormatting>
  <conditionalFormatting sqref="G1:G1048576">
    <cfRule type="expression" dxfId="15" priority="4">
      <formula>AND(TanDispCtrl&lt;=0, ROW()&gt;=5,G1*10&lt;&gt;INT(G1)*10)</formula>
    </cfRule>
    <cfRule type="expression" dxfId="14" priority="5">
      <formula>AND(TanDispCtrl=1, ROW()&gt;=5,G1*100&lt;&gt;INT(G1)*100)</formula>
    </cfRule>
    <cfRule type="expression" dxfId="13" priority="6">
      <formula>AND(TanDispCtrl = 1, ROW()&gt;=5,G1=INT(G1))</formula>
    </cfRule>
    <cfRule type="expression" dxfId="12" priority="7">
      <formula>AND(TanDispCtrl = 1, ROW()&gt;=5,G1&lt;&gt;INT(G1))</formula>
    </cfRule>
    <cfRule type="expression" dxfId="11" priority="8">
      <formula>AND(TanDispCtrl = 2, ROW()&gt;=5,G1=INT(G1))</formula>
    </cfRule>
    <cfRule type="expression" dxfId="10" priority="9">
      <formula>AND(TanDispCtrl = 2, ROW()&gt;=5,G1&lt;&gt;INT(G1))</formula>
    </cfRule>
  </conditionalFormatting>
  <pageMargins left="0.23622047244094491" right="0.23622047244094491" top="0.39370078740157483" bottom="0.39370078740157483" header="0.31496062992125984" footer="0.31496062992125984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/>
  <dimension ref="A1:S24"/>
  <sheetViews>
    <sheetView showGridLines="0" zoomScaleNormal="100" zoomScaleSheetLayoutView="85" workbookViewId="0"/>
  </sheetViews>
  <sheetFormatPr defaultRowHeight="15.75"/>
  <cols>
    <col min="1" max="1" width="2.125" style="1" customWidth="1"/>
    <col min="2" max="2" width="5.625" style="1" customWidth="1"/>
    <col min="3" max="5" width="3.625" style="1" customWidth="1"/>
    <col min="6" max="9" width="12.625" style="1" customWidth="1"/>
    <col min="10" max="12" width="10.625" style="1" customWidth="1"/>
    <col min="13" max="13" width="4.625" style="1" customWidth="1"/>
    <col min="14" max="14" width="8.625" style="1" customWidth="1"/>
    <col min="15" max="15" width="8.625" style="4" customWidth="1"/>
    <col min="16" max="16" width="13.625" style="7" customWidth="1"/>
    <col min="17" max="17" width="14.125" style="7" customWidth="1"/>
    <col min="18" max="18" width="30.625" style="1" customWidth="1"/>
    <col min="19" max="19" width="8" style="1" customWidth="1"/>
    <col min="20" max="20" width="5.625" style="1" customWidth="1"/>
    <col min="21" max="16384" width="9" style="1"/>
  </cols>
  <sheetData>
    <row r="1" spans="1:19">
      <c r="A1" s="98"/>
      <c r="B1" s="147" t="str">
        <f xml:space="preserve"> "見積番号　　" &amp; MitumoriNo</f>
        <v>見積番号　　12345678</v>
      </c>
      <c r="C1" s="147"/>
      <c r="D1" s="147"/>
      <c r="E1" s="147"/>
      <c r="F1" s="138"/>
      <c r="G1" s="98"/>
      <c r="H1" s="98"/>
      <c r="I1" s="98"/>
      <c r="J1" s="98"/>
      <c r="K1" s="209" t="s">
        <v>97</v>
      </c>
      <c r="L1" s="209"/>
      <c r="M1" s="209"/>
      <c r="N1" s="98"/>
      <c r="O1" s="109"/>
      <c r="P1" s="110"/>
      <c r="R1" s="137">
        <f>MitumoriOutDate_Text</f>
        <v>43100</v>
      </c>
      <c r="S1" s="6"/>
    </row>
    <row r="2" spans="1:19" ht="5.0999999999999996" customHeight="1">
      <c r="A2" s="98"/>
      <c r="B2" s="98"/>
      <c r="C2" s="98"/>
      <c r="D2" s="98"/>
      <c r="E2" s="98"/>
      <c r="F2" s="98"/>
      <c r="G2" s="98"/>
      <c r="H2" s="98"/>
      <c r="I2" s="98"/>
      <c r="J2" s="98"/>
      <c r="K2" s="209"/>
      <c r="L2" s="209"/>
      <c r="M2" s="209"/>
      <c r="N2" s="98"/>
      <c r="O2" s="109"/>
      <c r="P2" s="110"/>
      <c r="Q2" s="110"/>
      <c r="R2" s="98"/>
    </row>
    <row r="3" spans="1:19">
      <c r="A3" s="98"/>
      <c r="B3" s="216" t="str">
        <f>KojiKenmei_Text</f>
        <v>最終見積案</v>
      </c>
      <c r="C3" s="208"/>
      <c r="D3" s="208"/>
      <c r="E3" s="208"/>
      <c r="F3" s="208"/>
      <c r="G3" s="208"/>
      <c r="H3" s="208"/>
      <c r="I3" s="208"/>
      <c r="J3" s="98"/>
      <c r="K3" s="210"/>
      <c r="L3" s="210"/>
      <c r="M3" s="210"/>
      <c r="N3" s="207" t="str">
        <f>Kaisyamei</f>
        <v>株式会社 サンプル建設</v>
      </c>
      <c r="O3" s="208"/>
      <c r="P3" s="208"/>
      <c r="Q3" s="208"/>
      <c r="R3" s="208"/>
    </row>
    <row r="4" spans="1:19" s="4" customFormat="1" ht="30" customHeight="1">
      <c r="A4" s="109"/>
      <c r="B4" s="123" t="s">
        <v>18</v>
      </c>
      <c r="C4" s="151" t="s">
        <v>19</v>
      </c>
      <c r="D4" s="152"/>
      <c r="E4" s="152"/>
      <c r="F4" s="211" t="s">
        <v>12</v>
      </c>
      <c r="G4" s="212"/>
      <c r="H4" s="212"/>
      <c r="I4" s="213"/>
      <c r="J4" s="214" t="s">
        <v>13</v>
      </c>
      <c r="K4" s="214"/>
      <c r="L4" s="214"/>
      <c r="M4" s="214"/>
      <c r="N4" s="112" t="s">
        <v>14</v>
      </c>
      <c r="O4" s="112" t="s">
        <v>15</v>
      </c>
      <c r="P4" s="113" t="s">
        <v>16</v>
      </c>
      <c r="Q4" s="113" t="s">
        <v>17</v>
      </c>
      <c r="R4" s="112" t="s">
        <v>8</v>
      </c>
    </row>
    <row r="5" spans="1:19" ht="30" customHeight="1">
      <c r="A5" s="98"/>
      <c r="B5" s="155"/>
      <c r="C5" s="157"/>
      <c r="D5" s="158"/>
      <c r="E5" s="159"/>
      <c r="F5" s="215"/>
      <c r="G5" s="215"/>
      <c r="H5" s="215"/>
      <c r="I5" s="215"/>
      <c r="J5" s="236"/>
      <c r="K5" s="236"/>
      <c r="L5" s="236"/>
      <c r="M5" s="236"/>
      <c r="N5" s="133"/>
      <c r="O5" s="135"/>
      <c r="P5" s="114"/>
      <c r="Q5" s="114"/>
      <c r="R5" s="115"/>
    </row>
    <row r="6" spans="1:19" ht="30" customHeight="1">
      <c r="A6" s="98"/>
      <c r="B6" s="156"/>
      <c r="C6" s="160"/>
      <c r="D6" s="161"/>
      <c r="E6" s="162"/>
      <c r="F6" s="217"/>
      <c r="G6" s="217"/>
      <c r="H6" s="217"/>
      <c r="I6" s="217"/>
      <c r="J6" s="238"/>
      <c r="K6" s="238"/>
      <c r="L6" s="238"/>
      <c r="M6" s="238"/>
      <c r="N6" s="134"/>
      <c r="O6" s="136"/>
      <c r="P6" s="116"/>
      <c r="Q6" s="116"/>
      <c r="R6" s="117"/>
    </row>
    <row r="7" spans="1:19" ht="30" customHeight="1">
      <c r="A7" s="98"/>
      <c r="B7" s="155"/>
      <c r="C7" s="157"/>
      <c r="D7" s="158"/>
      <c r="E7" s="159"/>
      <c r="F7" s="215"/>
      <c r="G7" s="215"/>
      <c r="H7" s="215"/>
      <c r="I7" s="215"/>
      <c r="J7" s="236"/>
      <c r="K7" s="236"/>
      <c r="L7" s="236"/>
      <c r="M7" s="236"/>
      <c r="N7" s="133"/>
      <c r="O7" s="135"/>
      <c r="P7" s="114"/>
      <c r="Q7" s="114"/>
      <c r="R7" s="115"/>
    </row>
    <row r="8" spans="1:19" ht="30" customHeight="1">
      <c r="A8" s="98"/>
      <c r="B8" s="156"/>
      <c r="C8" s="160"/>
      <c r="D8" s="161"/>
      <c r="E8" s="162"/>
      <c r="F8" s="217"/>
      <c r="G8" s="217"/>
      <c r="H8" s="217"/>
      <c r="I8" s="217"/>
      <c r="J8" s="238"/>
      <c r="K8" s="238"/>
      <c r="L8" s="238"/>
      <c r="M8" s="238"/>
      <c r="N8" s="134"/>
      <c r="O8" s="136"/>
      <c r="P8" s="116"/>
      <c r="Q8" s="116"/>
      <c r="R8" s="117"/>
    </row>
    <row r="9" spans="1:19" ht="30" customHeight="1">
      <c r="A9" s="98"/>
      <c r="B9" s="155"/>
      <c r="C9" s="157"/>
      <c r="D9" s="158"/>
      <c r="E9" s="159"/>
      <c r="F9" s="215"/>
      <c r="G9" s="215"/>
      <c r="H9" s="215"/>
      <c r="I9" s="215"/>
      <c r="J9" s="236"/>
      <c r="K9" s="236"/>
      <c r="L9" s="236"/>
      <c r="M9" s="236"/>
      <c r="N9" s="133"/>
      <c r="O9" s="135"/>
      <c r="P9" s="114"/>
      <c r="Q9" s="114"/>
      <c r="R9" s="115"/>
    </row>
    <row r="10" spans="1:19" ht="30" customHeight="1">
      <c r="A10" s="98"/>
      <c r="B10" s="156"/>
      <c r="C10" s="160"/>
      <c r="D10" s="161"/>
      <c r="E10" s="162"/>
      <c r="F10" s="217"/>
      <c r="G10" s="217"/>
      <c r="H10" s="217"/>
      <c r="I10" s="217"/>
      <c r="J10" s="238"/>
      <c r="K10" s="238"/>
      <c r="L10" s="238"/>
      <c r="M10" s="238"/>
      <c r="N10" s="134"/>
      <c r="O10" s="136"/>
      <c r="P10" s="116"/>
      <c r="Q10" s="116"/>
      <c r="R10" s="117"/>
    </row>
    <row r="11" spans="1:19" ht="30" customHeight="1">
      <c r="A11" s="98"/>
      <c r="B11" s="155"/>
      <c r="C11" s="157"/>
      <c r="D11" s="158"/>
      <c r="E11" s="159"/>
      <c r="F11" s="215"/>
      <c r="G11" s="215"/>
      <c r="H11" s="215"/>
      <c r="I11" s="215"/>
      <c r="J11" s="236"/>
      <c r="K11" s="236"/>
      <c r="L11" s="236"/>
      <c r="M11" s="236"/>
      <c r="N11" s="133"/>
      <c r="O11" s="135"/>
      <c r="P11" s="114"/>
      <c r="Q11" s="114"/>
      <c r="R11" s="115"/>
    </row>
    <row r="12" spans="1:19" ht="30" customHeight="1">
      <c r="A12" s="98"/>
      <c r="B12" s="156"/>
      <c r="C12" s="160"/>
      <c r="D12" s="161"/>
      <c r="E12" s="162"/>
      <c r="F12" s="217"/>
      <c r="G12" s="217"/>
      <c r="H12" s="217"/>
      <c r="I12" s="217"/>
      <c r="J12" s="238"/>
      <c r="K12" s="238"/>
      <c r="L12" s="238"/>
      <c r="M12" s="238"/>
      <c r="N12" s="134"/>
      <c r="O12" s="136"/>
      <c r="P12" s="116"/>
      <c r="Q12" s="116"/>
      <c r="R12" s="117"/>
    </row>
    <row r="13" spans="1:19" ht="30" customHeight="1">
      <c r="A13" s="98"/>
      <c r="B13" s="155"/>
      <c r="C13" s="157"/>
      <c r="D13" s="158"/>
      <c r="E13" s="159"/>
      <c r="F13" s="215"/>
      <c r="G13" s="215"/>
      <c r="H13" s="215"/>
      <c r="I13" s="215"/>
      <c r="J13" s="236"/>
      <c r="K13" s="236"/>
      <c r="L13" s="236"/>
      <c r="M13" s="236"/>
      <c r="N13" s="133"/>
      <c r="O13" s="135"/>
      <c r="P13" s="114"/>
      <c r="Q13" s="114"/>
      <c r="R13" s="115"/>
    </row>
    <row r="14" spans="1:19" ht="30" customHeight="1">
      <c r="A14" s="98"/>
      <c r="B14" s="156"/>
      <c r="C14" s="160"/>
      <c r="D14" s="161"/>
      <c r="E14" s="162"/>
      <c r="F14" s="217"/>
      <c r="G14" s="217"/>
      <c r="H14" s="217"/>
      <c r="I14" s="217"/>
      <c r="J14" s="238"/>
      <c r="K14" s="238"/>
      <c r="L14" s="238"/>
      <c r="M14" s="238"/>
      <c r="N14" s="134"/>
      <c r="O14" s="136"/>
      <c r="P14" s="116"/>
      <c r="Q14" s="116"/>
      <c r="R14" s="117"/>
    </row>
    <row r="15" spans="1:19" ht="30" customHeight="1">
      <c r="A15" s="98"/>
      <c r="B15" s="155"/>
      <c r="C15" s="157"/>
      <c r="D15" s="158"/>
      <c r="E15" s="159"/>
      <c r="F15" s="215"/>
      <c r="G15" s="215"/>
      <c r="H15" s="215"/>
      <c r="I15" s="215"/>
      <c r="J15" s="236"/>
      <c r="K15" s="236"/>
      <c r="L15" s="236"/>
      <c r="M15" s="236"/>
      <c r="N15" s="133"/>
      <c r="O15" s="135"/>
      <c r="P15" s="114"/>
      <c r="Q15" s="114"/>
      <c r="R15" s="115"/>
    </row>
    <row r="16" spans="1:19" ht="30" customHeight="1">
      <c r="A16" s="98"/>
      <c r="B16" s="156"/>
      <c r="C16" s="160"/>
      <c r="D16" s="161"/>
      <c r="E16" s="162"/>
      <c r="F16" s="217"/>
      <c r="G16" s="217"/>
      <c r="H16" s="217"/>
      <c r="I16" s="217"/>
      <c r="J16" s="238"/>
      <c r="K16" s="238"/>
      <c r="L16" s="238"/>
      <c r="M16" s="238"/>
      <c r="N16" s="134"/>
      <c r="O16" s="136"/>
      <c r="P16" s="116"/>
      <c r="Q16" s="116"/>
      <c r="R16" s="117"/>
    </row>
    <row r="17" spans="1:18" ht="30" customHeight="1">
      <c r="A17" s="98"/>
      <c r="B17" s="155"/>
      <c r="C17" s="157"/>
      <c r="D17" s="158"/>
      <c r="E17" s="159"/>
      <c r="F17" s="215"/>
      <c r="G17" s="215"/>
      <c r="H17" s="215"/>
      <c r="I17" s="215"/>
      <c r="J17" s="236"/>
      <c r="K17" s="236"/>
      <c r="L17" s="236"/>
      <c r="M17" s="236"/>
      <c r="N17" s="133"/>
      <c r="O17" s="135"/>
      <c r="P17" s="114"/>
      <c r="Q17" s="114"/>
      <c r="R17" s="115"/>
    </row>
    <row r="18" spans="1:18" ht="30" customHeight="1">
      <c r="A18" s="98"/>
      <c r="B18" s="156"/>
      <c r="C18" s="160"/>
      <c r="D18" s="161"/>
      <c r="E18" s="162"/>
      <c r="F18" s="217"/>
      <c r="G18" s="217"/>
      <c r="H18" s="217"/>
      <c r="I18" s="217"/>
      <c r="J18" s="238"/>
      <c r="K18" s="238"/>
      <c r="L18" s="238"/>
      <c r="M18" s="238"/>
      <c r="N18" s="134"/>
      <c r="O18" s="136"/>
      <c r="P18" s="116"/>
      <c r="Q18" s="116"/>
      <c r="R18" s="117"/>
    </row>
    <row r="19" spans="1:18" ht="30" customHeight="1">
      <c r="A19" s="98"/>
      <c r="B19" s="155"/>
      <c r="C19" s="157"/>
      <c r="D19" s="158"/>
      <c r="E19" s="159"/>
      <c r="F19" s="215"/>
      <c r="G19" s="215"/>
      <c r="H19" s="215"/>
      <c r="I19" s="215"/>
      <c r="J19" s="236"/>
      <c r="K19" s="236"/>
      <c r="L19" s="236"/>
      <c r="M19" s="236"/>
      <c r="N19" s="133"/>
      <c r="O19" s="135"/>
      <c r="P19" s="114"/>
      <c r="Q19" s="114"/>
      <c r="R19" s="115"/>
    </row>
    <row r="20" spans="1:18" ht="30" customHeight="1">
      <c r="A20" s="98"/>
      <c r="B20" s="156"/>
      <c r="C20" s="160"/>
      <c r="D20" s="161"/>
      <c r="E20" s="162"/>
      <c r="F20" s="217"/>
      <c r="G20" s="217"/>
      <c r="H20" s="217"/>
      <c r="I20" s="217"/>
      <c r="J20" s="238"/>
      <c r="K20" s="238"/>
      <c r="L20" s="238"/>
      <c r="M20" s="238"/>
      <c r="N20" s="134"/>
      <c r="O20" s="136"/>
      <c r="P20" s="116"/>
      <c r="Q20" s="116"/>
      <c r="R20" s="117"/>
    </row>
    <row r="21" spans="1:18" ht="30" customHeight="1">
      <c r="A21" s="98"/>
      <c r="B21" s="155"/>
      <c r="C21" s="157"/>
      <c r="D21" s="158"/>
      <c r="E21" s="159"/>
      <c r="F21" s="215"/>
      <c r="G21" s="215"/>
      <c r="H21" s="215"/>
      <c r="I21" s="215"/>
      <c r="J21" s="236"/>
      <c r="K21" s="236"/>
      <c r="L21" s="236"/>
      <c r="M21" s="236"/>
      <c r="N21" s="133"/>
      <c r="O21" s="135"/>
      <c r="P21" s="114"/>
      <c r="Q21" s="114"/>
      <c r="R21" s="115"/>
    </row>
    <row r="22" spans="1:18" ht="30" customHeight="1">
      <c r="A22" s="98"/>
      <c r="B22" s="156"/>
      <c r="C22" s="160"/>
      <c r="D22" s="161"/>
      <c r="E22" s="162"/>
      <c r="F22" s="217"/>
      <c r="G22" s="217"/>
      <c r="H22" s="217"/>
      <c r="I22" s="217"/>
      <c r="J22" s="238"/>
      <c r="K22" s="238"/>
      <c r="L22" s="238"/>
      <c r="M22" s="238"/>
      <c r="N22" s="134"/>
      <c r="O22" s="136"/>
      <c r="P22" s="116"/>
      <c r="Q22" s="116"/>
      <c r="R22" s="117"/>
    </row>
    <row r="23" spans="1:18" ht="30" customHeight="1">
      <c r="A23" s="98"/>
      <c r="B23" s="155"/>
      <c r="C23" s="157"/>
      <c r="D23" s="158"/>
      <c r="E23" s="159"/>
      <c r="F23" s="215"/>
      <c r="G23" s="215"/>
      <c r="H23" s="215"/>
      <c r="I23" s="215"/>
      <c r="J23" s="236"/>
      <c r="K23" s="236"/>
      <c r="L23" s="236"/>
      <c r="M23" s="236"/>
      <c r="N23" s="133"/>
      <c r="O23" s="135"/>
      <c r="P23" s="114"/>
      <c r="Q23" s="114"/>
      <c r="R23" s="115"/>
    </row>
    <row r="24" spans="1:18" ht="30" customHeight="1">
      <c r="A24" s="98"/>
      <c r="B24" s="156"/>
      <c r="C24" s="160"/>
      <c r="D24" s="161"/>
      <c r="E24" s="162"/>
      <c r="F24" s="217"/>
      <c r="G24" s="217"/>
      <c r="H24" s="217"/>
      <c r="I24" s="217"/>
      <c r="J24" s="238"/>
      <c r="K24" s="238"/>
      <c r="L24" s="238"/>
      <c r="M24" s="238"/>
      <c r="N24" s="134"/>
      <c r="O24" s="136"/>
      <c r="P24" s="116"/>
      <c r="Q24" s="116"/>
      <c r="R24" s="117"/>
    </row>
  </sheetData>
  <mergeCells count="45">
    <mergeCell ref="F24:I24"/>
    <mergeCell ref="J24:M24"/>
    <mergeCell ref="F21:I21"/>
    <mergeCell ref="J21:M21"/>
    <mergeCell ref="F22:I22"/>
    <mergeCell ref="J22:M22"/>
    <mergeCell ref="F23:I23"/>
    <mergeCell ref="J23:M23"/>
    <mergeCell ref="F18:I18"/>
    <mergeCell ref="J18:M18"/>
    <mergeCell ref="F19:I19"/>
    <mergeCell ref="J19:M19"/>
    <mergeCell ref="F20:I20"/>
    <mergeCell ref="J20:M20"/>
    <mergeCell ref="F15:I15"/>
    <mergeCell ref="J15:M15"/>
    <mergeCell ref="F16:I16"/>
    <mergeCell ref="J16:M16"/>
    <mergeCell ref="F17:I17"/>
    <mergeCell ref="J17:M17"/>
    <mergeCell ref="F12:I12"/>
    <mergeCell ref="J12:M12"/>
    <mergeCell ref="F13:I13"/>
    <mergeCell ref="J13:M13"/>
    <mergeCell ref="F14:I14"/>
    <mergeCell ref="J14:M14"/>
    <mergeCell ref="F9:I9"/>
    <mergeCell ref="J9:M9"/>
    <mergeCell ref="F10:I10"/>
    <mergeCell ref="J10:M10"/>
    <mergeCell ref="F11:I11"/>
    <mergeCell ref="J11:M11"/>
    <mergeCell ref="F6:I6"/>
    <mergeCell ref="J6:M6"/>
    <mergeCell ref="F7:I7"/>
    <mergeCell ref="J7:M7"/>
    <mergeCell ref="F8:I8"/>
    <mergeCell ref="J8:M8"/>
    <mergeCell ref="N3:R3"/>
    <mergeCell ref="F4:I4"/>
    <mergeCell ref="J4:M4"/>
    <mergeCell ref="F5:I5"/>
    <mergeCell ref="J5:M5"/>
    <mergeCell ref="K1:M3"/>
    <mergeCell ref="B3:I3"/>
  </mergeCells>
  <phoneticPr fontId="1"/>
  <conditionalFormatting sqref="B1:E1048576">
    <cfRule type="expression" dxfId="9" priority="2">
      <formula>AND(HIDE_NO = TRUE, ISNUMBER(B1),ROW()&gt;=sttLine(n))</formula>
    </cfRule>
  </conditionalFormatting>
  <conditionalFormatting sqref="D1:D1048576">
    <cfRule type="expression" dxfId="8" priority="1">
      <formula>AND(KEISEN=TRUE,$C1&amp;$D1&amp;$E1&lt;&gt;"")</formula>
    </cfRule>
  </conditionalFormatting>
  <conditionalFormatting sqref="N1:N1048576">
    <cfRule type="expression" dxfId="7" priority="3">
      <formula>AND(ROW()&gt;=5,N1=INT(N1))</formula>
    </cfRule>
    <cfRule type="expression" dxfId="6" priority="4">
      <formula>AND(ROW()&gt;=5,N1&lt;&gt;INT(N1))</formula>
    </cfRule>
  </conditionalFormatting>
  <conditionalFormatting sqref="P1:P1048576">
    <cfRule type="expression" dxfId="5" priority="5">
      <formula>AND(TanDispCtrl&lt;=0, ROW()&gt;=5,P1*10&lt;&gt;INT(P1)*10)</formula>
    </cfRule>
    <cfRule type="expression" dxfId="4" priority="6">
      <formula>AND(TanDispCtrl=1, ROW()&gt;=5,P1*100&lt;&gt;INT(P1)*100)</formula>
    </cfRule>
    <cfRule type="expression" dxfId="3" priority="7">
      <formula>AND(TanDispCtrl = 1, ROW()&gt;=5,P1=INT(P1))</formula>
    </cfRule>
    <cfRule type="expression" dxfId="2" priority="8">
      <formula>AND(TanDispCtrl = 1, ROW()&gt;=5,P1&lt;&gt;INT(P1))</formula>
    </cfRule>
    <cfRule type="expression" dxfId="1" priority="9">
      <formula>AND(TanDispCtrl = 2, ROW()&gt;=5,P1=INT(P1))</formula>
    </cfRule>
    <cfRule type="expression" dxfId="0" priority="10">
      <formula>AND(TanDispCtrl = 2, ROW()&gt;=5,P1&lt;&gt;INT(P1))</formula>
    </cfRule>
  </conditionalFormatting>
  <pageMargins left="0.23622047244094491" right="0.23622047244094491" top="0.74803149606299213" bottom="0.74803149606299213" header="0.31496062992125984" footer="0.31496062992125984"/>
  <pageSetup paperSize="9" scale="79" fitToHeight="0" orientation="landscape" horizontalDpi="300" verticalDpi="300" r:id="rId1"/>
  <rowBreaks count="1" manualBreakCount="1">
    <brk id="24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N30"/>
  <sheetViews>
    <sheetView showGridLines="0" tabSelected="1" zoomScaleNormal="100" workbookViewId="0"/>
  </sheetViews>
  <sheetFormatPr defaultRowHeight="13.5"/>
  <cols>
    <col min="1" max="1" width="3.625" style="2" customWidth="1"/>
    <col min="2" max="2" width="2.375" style="2" customWidth="1"/>
    <col min="3" max="3" width="6.625" style="2" customWidth="1"/>
    <col min="4" max="4" width="2.375" style="2" customWidth="1"/>
    <col min="5" max="5" width="9" style="2"/>
    <col min="6" max="6" width="25.125" style="2" customWidth="1"/>
    <col min="7" max="7" width="11.875" style="2" customWidth="1"/>
    <col min="8" max="8" width="31.125" style="2" customWidth="1"/>
    <col min="9" max="9" width="11.25" style="2" customWidth="1"/>
    <col min="10" max="10" width="14.375" style="2" customWidth="1"/>
    <col min="11" max="11" width="9.75" style="2" customWidth="1"/>
    <col min="12" max="12" width="12.75" style="2" customWidth="1"/>
    <col min="13" max="13" width="3.875" style="2" customWidth="1"/>
    <col min="14" max="14" width="0" style="2" hidden="1" customWidth="1"/>
    <col min="15" max="16384" width="9" style="2"/>
  </cols>
  <sheetData>
    <row r="1" spans="1:14" ht="30" customHeight="1">
      <c r="A1" s="91"/>
      <c r="B1" s="92"/>
      <c r="C1" s="92"/>
      <c r="D1" s="92"/>
      <c r="E1" s="92"/>
      <c r="F1" s="92"/>
      <c r="G1" s="92"/>
      <c r="H1" s="92"/>
      <c r="I1" s="92"/>
      <c r="J1" s="92"/>
      <c r="K1" s="200" t="str">
        <f t="shared" ref="K1" si="0" xml:space="preserve"> IF(N1&lt;&gt;"","受注番号　"&amp;N1,"")</f>
        <v>受注番号　工事-00001</v>
      </c>
      <c r="L1" s="200"/>
      <c r="M1" s="93"/>
      <c r="N1" s="2" t="str">
        <f>IF(JuchuNo="","",JuchuNo)</f>
        <v>工事-00001</v>
      </c>
    </row>
    <row r="2" spans="1:14" ht="15.75">
      <c r="A2" s="94"/>
      <c r="B2" s="95"/>
      <c r="C2" s="95"/>
      <c r="D2" s="95"/>
      <c r="E2" s="95"/>
      <c r="F2" s="95"/>
      <c r="G2" s="95"/>
      <c r="H2" s="95"/>
      <c r="I2" s="95"/>
      <c r="J2" s="95"/>
      <c r="K2" s="201" t="str">
        <f t="shared" ref="K2" si="1">"見積番号　"&amp;N2</f>
        <v>見積番号　12345678</v>
      </c>
      <c r="L2" s="201"/>
      <c r="M2" s="96"/>
      <c r="N2" s="2">
        <f>MitumoriNo</f>
        <v>12345678</v>
      </c>
    </row>
    <row r="3" spans="1:14" ht="15.75">
      <c r="A3" s="94"/>
      <c r="B3" s="95"/>
      <c r="C3" s="95"/>
      <c r="D3" s="95"/>
      <c r="E3" s="95"/>
      <c r="F3" s="95"/>
      <c r="G3" s="95"/>
      <c r="H3" s="95"/>
      <c r="I3" s="95"/>
      <c r="J3" s="95"/>
      <c r="K3" s="197">
        <f t="shared" ref="K3" si="2">N3</f>
        <v>43100</v>
      </c>
      <c r="L3" s="197"/>
      <c r="M3" s="96"/>
      <c r="N3" s="2">
        <f>MitumoriOutDate_Text</f>
        <v>43100</v>
      </c>
    </row>
    <row r="4" spans="1:14">
      <c r="A4" s="94"/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6"/>
    </row>
    <row r="5" spans="1:14">
      <c r="A5" s="94"/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6"/>
    </row>
    <row r="6" spans="1:14">
      <c r="A6" s="94"/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6"/>
    </row>
    <row r="7" spans="1:14">
      <c r="A7" s="94"/>
      <c r="B7" s="95"/>
      <c r="C7" s="95"/>
      <c r="D7" s="95"/>
      <c r="E7" s="95"/>
      <c r="F7" s="95"/>
      <c r="G7" s="95"/>
      <c r="H7" s="95"/>
      <c r="I7" s="95"/>
      <c r="J7" s="95"/>
      <c r="K7" s="95"/>
      <c r="L7" s="95"/>
      <c r="M7" s="96"/>
    </row>
    <row r="8" spans="1:14" ht="33" customHeight="1">
      <c r="A8" s="94"/>
      <c r="B8" s="194" t="str">
        <f>Kokyakumei_Keisyo</f>
        <v>サンプル建設株式会社 敬称</v>
      </c>
      <c r="C8" s="195"/>
      <c r="D8" s="195"/>
      <c r="E8" s="195"/>
      <c r="F8" s="195"/>
      <c r="G8" s="195"/>
      <c r="H8" s="195"/>
      <c r="I8" s="95"/>
      <c r="J8" s="95"/>
      <c r="K8" s="95"/>
      <c r="L8" s="95"/>
      <c r="M8" s="96"/>
    </row>
    <row r="9" spans="1:14" ht="15.75">
      <c r="A9" s="94"/>
      <c r="B9" s="98" t="str">
        <f>KokyakuTantosyamei_Text</f>
        <v/>
      </c>
      <c r="C9" s="95"/>
      <c r="D9" s="95"/>
      <c r="E9" s="95"/>
      <c r="F9" s="95"/>
      <c r="G9" s="95"/>
      <c r="H9" s="95"/>
      <c r="I9" s="95"/>
      <c r="J9" s="95"/>
      <c r="K9" s="95"/>
      <c r="L9" s="95"/>
      <c r="M9" s="96"/>
    </row>
    <row r="10" spans="1:14">
      <c r="A10" s="94"/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6"/>
    </row>
    <row r="11" spans="1:14">
      <c r="A11" s="94"/>
      <c r="B11" s="95"/>
      <c r="C11" s="95"/>
      <c r="D11" s="95"/>
      <c r="E11" s="95"/>
      <c r="F11" s="95"/>
      <c r="G11" s="95"/>
      <c r="H11" s="97"/>
      <c r="I11" s="95"/>
      <c r="J11" s="95"/>
      <c r="K11" s="95"/>
      <c r="L11" s="95"/>
      <c r="M11" s="96"/>
    </row>
    <row r="12" spans="1:14">
      <c r="A12" s="94"/>
      <c r="B12" s="95"/>
      <c r="C12" s="95"/>
      <c r="D12" s="95"/>
      <c r="E12" s="95"/>
      <c r="F12" s="95"/>
      <c r="G12" s="95"/>
      <c r="H12" s="95"/>
      <c r="I12" s="95"/>
      <c r="J12" s="95"/>
      <c r="K12" s="95"/>
      <c r="L12" s="95"/>
      <c r="M12" s="96"/>
    </row>
    <row r="13" spans="1:14">
      <c r="A13" s="94"/>
      <c r="B13" s="95"/>
      <c r="C13" s="95"/>
      <c r="D13" s="95"/>
      <c r="E13" s="95"/>
      <c r="F13" s="95"/>
      <c r="G13" s="95"/>
      <c r="H13" s="95"/>
      <c r="I13" s="95"/>
      <c r="J13" s="95"/>
      <c r="K13" s="95"/>
      <c r="L13" s="95"/>
      <c r="M13" s="96"/>
    </row>
    <row r="14" spans="1:14" ht="15" customHeight="1">
      <c r="A14" s="94"/>
      <c r="B14" s="95"/>
      <c r="C14" s="98" t="s">
        <v>0</v>
      </c>
      <c r="D14" s="95"/>
      <c r="E14" s="95"/>
      <c r="F14" s="95"/>
      <c r="G14" s="95"/>
      <c r="H14" s="95"/>
      <c r="I14" s="95"/>
      <c r="J14" s="95"/>
      <c r="K14" s="95"/>
      <c r="L14" s="95"/>
      <c r="M14" s="96"/>
    </row>
    <row r="15" spans="1:14" ht="15" customHeight="1">
      <c r="A15" s="94"/>
      <c r="B15" s="95"/>
      <c r="D15" s="95"/>
      <c r="E15" s="95"/>
      <c r="F15" s="95"/>
      <c r="G15" s="95"/>
      <c r="H15" s="95"/>
      <c r="I15" s="95"/>
      <c r="J15" s="95"/>
      <c r="K15" s="95"/>
      <c r="L15" s="95"/>
      <c r="M15" s="96"/>
    </row>
    <row r="16" spans="1:14" ht="15" customHeight="1">
      <c r="A16" s="94"/>
      <c r="B16" s="178" t="str">
        <f>DispKeigenRate_Text</f>
        <v>8%対象合計</v>
      </c>
      <c r="C16" s="95"/>
      <c r="D16" s="95"/>
      <c r="E16" s="95"/>
      <c r="F16" s="182">
        <f>IF(DispKeigenRate="","",KeigenObjTotal)</f>
        <v>1000000</v>
      </c>
      <c r="G16" s="95"/>
      <c r="H16" s="95"/>
      <c r="I16" s="95"/>
      <c r="J16" s="95"/>
      <c r="K16" s="95"/>
      <c r="L16" s="95"/>
      <c r="M16" s="96"/>
    </row>
    <row r="17" spans="1:13" ht="15" customHeight="1">
      <c r="A17" s="94"/>
      <c r="B17" s="178" t="str">
        <f>IF(DispKeigenRate="","","上記消費税")</f>
        <v>上記消費税</v>
      </c>
      <c r="C17" s="95"/>
      <c r="D17" s="95"/>
      <c r="E17" s="95"/>
      <c r="F17" s="182">
        <f>IF(DispKeigenRate="","",KeigenTotal)</f>
        <v>80000</v>
      </c>
      <c r="G17" s="95"/>
      <c r="H17" s="95"/>
      <c r="I17" s="95"/>
      <c r="J17" s="95"/>
      <c r="K17" s="95"/>
      <c r="L17" s="95"/>
      <c r="M17" s="96"/>
    </row>
    <row r="18" spans="1:13" ht="20.100000000000001" customHeight="1">
      <c r="A18" s="94"/>
      <c r="B18" s="178" t="str">
        <f>IF(TaxCalType=0,"見積工事金額",IF(DispHyojunRate&lt;&gt;"",DispHyojunRate_Text,""))</f>
        <v>10%対象合計</v>
      </c>
      <c r="C18" s="178"/>
      <c r="D18" s="178"/>
      <c r="E18" s="178"/>
      <c r="F18" s="181">
        <f>IF(TaxCalType=0,ZeibetuMitumoriTotalKin,IF(DispHyojunRate="","",HyojunObjTotal))</f>
        <v>1000000</v>
      </c>
      <c r="G18" s="95"/>
      <c r="H18" s="95"/>
      <c r="I18" s="95"/>
      <c r="J18" s="95"/>
      <c r="K18" s="95"/>
      <c r="L18" s="95"/>
      <c r="M18" s="96"/>
    </row>
    <row r="19" spans="1:13" ht="15" customHeight="1">
      <c r="A19" s="94"/>
      <c r="B19" s="180" t="str">
        <f>IF(TaxCalType=0,DispShohizeiRate_Text,IF($B$18&lt;&gt;"","上記消費税",""))</f>
        <v>上記消費税</v>
      </c>
      <c r="C19" s="179"/>
      <c r="D19" s="179"/>
      <c r="E19" s="179"/>
      <c r="F19" s="181">
        <f>IF($B$19="","",IF($B$19="上記消費税",HyojunTotal,SyohiZeiKingaku))</f>
        <v>100000</v>
      </c>
      <c r="G19" s="95"/>
      <c r="H19" s="95"/>
      <c r="I19" s="95"/>
      <c r="J19" s="95"/>
      <c r="K19" s="95"/>
      <c r="L19" s="95"/>
      <c r="M19" s="96"/>
    </row>
    <row r="20" spans="1:13" ht="24.95" customHeight="1">
      <c r="A20" s="94"/>
      <c r="B20" s="99" t="s">
        <v>107</v>
      </c>
      <c r="C20" s="100"/>
      <c r="D20" s="100"/>
      <c r="E20" s="100"/>
      <c r="F20" s="183">
        <f>ZeikomiMitumoriTotalKin</f>
        <v>180000000</v>
      </c>
      <c r="G20" s="95"/>
      <c r="H20" s="95"/>
      <c r="I20" s="95"/>
      <c r="J20" s="95"/>
      <c r="K20" s="95"/>
      <c r="L20" s="95"/>
      <c r="M20" s="96"/>
    </row>
    <row r="21" spans="1:13" ht="18.75" customHeight="1">
      <c r="A21" s="94"/>
      <c r="B21" s="95"/>
      <c r="C21" s="95"/>
      <c r="D21" s="95"/>
      <c r="E21" s="95"/>
      <c r="F21" s="95"/>
      <c r="G21" s="95"/>
      <c r="H21" s="95"/>
      <c r="I21" s="101"/>
      <c r="J21" s="95"/>
      <c r="K21" s="95"/>
      <c r="L21" s="95"/>
      <c r="M21" s="96"/>
    </row>
    <row r="22" spans="1:13" ht="11.25" customHeight="1">
      <c r="A22" s="94"/>
      <c r="B22" s="95"/>
      <c r="C22" s="95"/>
      <c r="D22" s="95"/>
      <c r="E22" s="95"/>
      <c r="F22" s="95"/>
      <c r="G22" s="95"/>
      <c r="H22" s="95"/>
      <c r="I22" s="95"/>
      <c r="J22" s="95"/>
      <c r="K22" s="95"/>
      <c r="L22" s="95"/>
      <c r="M22" s="96"/>
    </row>
    <row r="23" spans="1:13" ht="17.25" customHeight="1">
      <c r="A23" s="94"/>
      <c r="B23" s="199" t="str">
        <f>Komokumei_Text</f>
        <v>案件名</v>
      </c>
      <c r="C23" s="199"/>
      <c r="D23" s="143" t="s">
        <v>9</v>
      </c>
      <c r="E23" s="198" t="str">
        <f>KojiKenmei_Text</f>
        <v>最終見積案</v>
      </c>
      <c r="F23" s="198"/>
      <c r="G23" s="198"/>
      <c r="H23" s="95"/>
      <c r="I23" s="95"/>
      <c r="J23" s="95"/>
      <c r="K23" s="95"/>
      <c r="L23" s="95"/>
      <c r="M23" s="96"/>
    </row>
    <row r="24" spans="1:13" ht="22.5" customHeight="1">
      <c r="A24" s="94"/>
      <c r="B24" s="196" t="s">
        <v>4</v>
      </c>
      <c r="C24" s="196"/>
      <c r="D24" s="102" t="s">
        <v>9</v>
      </c>
      <c r="E24" s="193" t="str">
        <f>GenbaJyusyo_Text</f>
        <v>？？県？？市？？町88-888</v>
      </c>
      <c r="F24" s="193"/>
      <c r="G24" s="193"/>
      <c r="H24" s="95"/>
      <c r="I24" s="95"/>
      <c r="J24" s="95"/>
      <c r="K24" s="95"/>
      <c r="L24" s="95"/>
      <c r="M24" s="96"/>
    </row>
    <row r="25" spans="1:13" ht="24.75" customHeight="1">
      <c r="A25" s="94"/>
      <c r="B25" s="196" t="s">
        <v>5</v>
      </c>
      <c r="C25" s="196"/>
      <c r="D25" s="102" t="s">
        <v>9</v>
      </c>
      <c r="E25" s="193" t="str">
        <f>SiharaiJoken_Text</f>
        <v>(支払条件)</v>
      </c>
      <c r="F25" s="193"/>
      <c r="G25" s="193"/>
      <c r="H25" s="95"/>
      <c r="I25" s="95"/>
      <c r="J25" s="95"/>
      <c r="K25" s="95"/>
      <c r="L25" s="95"/>
      <c r="M25" s="96"/>
    </row>
    <row r="26" spans="1:13" ht="24.75" customHeight="1">
      <c r="A26" s="94"/>
      <c r="B26" s="196" t="s">
        <v>6</v>
      </c>
      <c r="C26" s="196"/>
      <c r="D26" s="102" t="s">
        <v>9</v>
      </c>
      <c r="E26" s="202">
        <f>Yukokigen_Text</f>
        <v>43100</v>
      </c>
      <c r="F26" s="203"/>
      <c r="G26" s="203"/>
      <c r="H26" s="95"/>
      <c r="I26" s="95"/>
      <c r="J26" s="95"/>
      <c r="K26" s="95"/>
      <c r="L26" s="95"/>
      <c r="M26" s="96"/>
    </row>
    <row r="27" spans="1:13" ht="22.5" customHeight="1">
      <c r="A27" s="94"/>
      <c r="B27" s="196" t="s">
        <v>7</v>
      </c>
      <c r="C27" s="196"/>
      <c r="D27" s="102" t="s">
        <v>9</v>
      </c>
      <c r="E27" s="193" t="str">
        <f>Koki</f>
        <v>2017/05/31 ~ 2017/12/31</v>
      </c>
      <c r="F27" s="193"/>
      <c r="G27" s="193"/>
      <c r="H27" s="95"/>
      <c r="I27" s="95"/>
      <c r="J27" s="95"/>
      <c r="K27" s="95"/>
      <c r="L27" s="95"/>
      <c r="M27" s="96"/>
    </row>
    <row r="28" spans="1:13" ht="24.75" customHeight="1">
      <c r="A28" s="94"/>
      <c r="B28" s="196" t="s">
        <v>8</v>
      </c>
      <c r="C28" s="196"/>
      <c r="D28" s="102" t="s">
        <v>9</v>
      </c>
      <c r="E28" s="193" t="str">
        <f>Biko_Text</f>
        <v>(備考)</v>
      </c>
      <c r="F28" s="193"/>
      <c r="G28" s="193"/>
      <c r="H28" s="95"/>
      <c r="I28" s="95"/>
      <c r="J28" s="95"/>
      <c r="K28" s="95"/>
      <c r="L28" s="95"/>
      <c r="M28" s="96"/>
    </row>
    <row r="29" spans="1:13" ht="22.5" customHeight="1">
      <c r="A29" s="103"/>
      <c r="B29" s="104"/>
      <c r="C29" s="104"/>
      <c r="D29" s="104"/>
      <c r="E29" s="104"/>
      <c r="F29" s="104"/>
      <c r="G29" s="104"/>
      <c r="H29" s="104"/>
      <c r="I29" s="104"/>
      <c r="J29" s="104"/>
      <c r="K29" s="104"/>
      <c r="L29" s="104"/>
      <c r="M29" s="105"/>
    </row>
    <row r="30" spans="1:13" ht="11.25" customHeight="1"/>
  </sheetData>
  <mergeCells count="16">
    <mergeCell ref="K1:L1"/>
    <mergeCell ref="K2:L2"/>
    <mergeCell ref="E26:G26"/>
    <mergeCell ref="E27:G27"/>
    <mergeCell ref="E28:G28"/>
    <mergeCell ref="B8:H8"/>
    <mergeCell ref="B28:C28"/>
    <mergeCell ref="K3:L3"/>
    <mergeCell ref="E23:G23"/>
    <mergeCell ref="E24:G24"/>
    <mergeCell ref="E25:G25"/>
    <mergeCell ref="B23:C23"/>
    <mergeCell ref="B24:C24"/>
    <mergeCell ref="B25:C25"/>
    <mergeCell ref="B26:C26"/>
    <mergeCell ref="B27:C27"/>
  </mergeCells>
  <phoneticPr fontId="1"/>
  <conditionalFormatting sqref="B16:F19">
    <cfRule type="expression" dxfId="81" priority="1">
      <formula>$B16&lt;&gt;""</formula>
    </cfRule>
  </conditionalFormatting>
  <conditionalFormatting sqref="K1:L1">
    <cfRule type="expression" dxfId="80" priority="2" stopIfTrue="1">
      <formula xml:space="preserve"> $K$1 &lt;&gt; ""</formula>
    </cfRule>
  </conditionalFormatting>
  <pageMargins left="0.25" right="0.25" top="0.75" bottom="0.75" header="0.3" footer="0.3"/>
  <pageSetup paperSize="9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P24"/>
  <sheetViews>
    <sheetView showGridLines="0" zoomScale="85" zoomScaleNormal="85" workbookViewId="0"/>
  </sheetViews>
  <sheetFormatPr defaultRowHeight="15.75"/>
  <cols>
    <col min="1" max="13" width="9" style="1"/>
    <col min="14" max="14" width="10.875" style="1" bestFit="1" customWidth="1"/>
    <col min="15" max="15" width="9" style="1"/>
    <col min="16" max="16" width="0" style="1" hidden="1" customWidth="1"/>
    <col min="17" max="16384" width="9" style="1"/>
  </cols>
  <sheetData>
    <row r="1" spans="1:16">
      <c r="A1" s="98"/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204" t="str">
        <f t="shared" ref="M1" si="0" xml:space="preserve"> IF(P1&lt;&gt;"","受注番号　"&amp;P1,"")</f>
        <v>受注番号　工事-00001</v>
      </c>
      <c r="N1" s="204"/>
      <c r="O1" s="204"/>
      <c r="P1" s="1" t="str">
        <f>IF(JuchuNo="","",JuchuNo)</f>
        <v>工事-00001</v>
      </c>
    </row>
    <row r="2" spans="1:16" s="2" customFormat="1">
      <c r="A2" s="95"/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201" t="str">
        <f t="shared" ref="M2" si="1">"見積番号　"&amp;P2</f>
        <v>見積番号　12345678</v>
      </c>
      <c r="N2" s="201"/>
      <c r="O2" s="201"/>
      <c r="P2" s="2">
        <f>MitumoriNo</f>
        <v>12345678</v>
      </c>
    </row>
    <row r="3" spans="1:16" s="2" customFormat="1">
      <c r="A3" s="95"/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197">
        <f t="shared" ref="M3" si="2">P3</f>
        <v>43100</v>
      </c>
      <c r="N3" s="197"/>
      <c r="O3" s="197"/>
      <c r="P3" s="2">
        <f>MitumoriOutDate_Text</f>
        <v>43100</v>
      </c>
    </row>
    <row r="4" spans="1:16">
      <c r="A4" s="98"/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</row>
    <row r="5" spans="1:16">
      <c r="A5" s="98"/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</row>
    <row r="6" spans="1:16">
      <c r="A6" s="98"/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</row>
    <row r="7" spans="1:16" s="5" customFormat="1" ht="16.5">
      <c r="A7" s="106"/>
      <c r="B7" s="206" t="str">
        <f>KojiKenmei_Text</f>
        <v>最終見積案</v>
      </c>
      <c r="C7" s="195"/>
      <c r="D7" s="195"/>
      <c r="E7" s="195"/>
      <c r="F7" s="195"/>
      <c r="G7" s="106"/>
      <c r="H7" s="106"/>
      <c r="I7" s="106"/>
      <c r="J7" s="106"/>
      <c r="K7" s="106"/>
      <c r="L7" s="106"/>
      <c r="M7" s="106"/>
      <c r="N7" s="106"/>
      <c r="O7" s="107" t="str">
        <f>Kaisyamei</f>
        <v>株式会社 サンプル建設</v>
      </c>
    </row>
    <row r="8" spans="1:16" ht="9.9499999999999993" customHeight="1">
      <c r="A8" s="98"/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</row>
    <row r="9" spans="1:16" ht="24.95" customHeight="1">
      <c r="A9" s="98"/>
      <c r="B9" s="205"/>
      <c r="C9" s="205"/>
      <c r="D9" s="205"/>
      <c r="E9" s="205"/>
      <c r="F9" s="205"/>
      <c r="G9" s="205"/>
      <c r="H9" s="205"/>
      <c r="I9" s="205"/>
      <c r="J9" s="205"/>
      <c r="K9" s="205"/>
      <c r="L9" s="205"/>
      <c r="M9" s="205"/>
      <c r="N9" s="205"/>
      <c r="O9" s="205"/>
    </row>
    <row r="10" spans="1:16" ht="24.95" customHeight="1">
      <c r="A10" s="98"/>
      <c r="B10" s="205"/>
      <c r="C10" s="205"/>
      <c r="D10" s="205"/>
      <c r="E10" s="205"/>
      <c r="F10" s="205"/>
      <c r="G10" s="205"/>
      <c r="H10" s="205"/>
      <c r="I10" s="205"/>
      <c r="J10" s="205"/>
      <c r="K10" s="205"/>
      <c r="L10" s="205"/>
      <c r="M10" s="205"/>
      <c r="N10" s="205"/>
      <c r="O10" s="205"/>
    </row>
    <row r="11" spans="1:16" ht="24.95" customHeight="1">
      <c r="A11" s="98"/>
      <c r="B11" s="205"/>
      <c r="C11" s="205"/>
      <c r="D11" s="205"/>
      <c r="E11" s="205"/>
      <c r="F11" s="205"/>
      <c r="G11" s="205"/>
      <c r="H11" s="205"/>
      <c r="I11" s="205"/>
      <c r="J11" s="205"/>
      <c r="K11" s="205"/>
      <c r="L11" s="205"/>
      <c r="M11" s="205"/>
      <c r="N11" s="205"/>
      <c r="O11" s="205"/>
    </row>
    <row r="12" spans="1:16" ht="24.95" customHeight="1">
      <c r="A12" s="98"/>
      <c r="B12" s="205"/>
      <c r="C12" s="205"/>
      <c r="D12" s="205"/>
      <c r="E12" s="205"/>
      <c r="F12" s="205"/>
      <c r="G12" s="205"/>
      <c r="H12" s="205"/>
      <c r="I12" s="205"/>
      <c r="J12" s="205"/>
      <c r="K12" s="205"/>
      <c r="L12" s="205"/>
      <c r="M12" s="205"/>
      <c r="N12" s="205"/>
      <c r="O12" s="205"/>
    </row>
    <row r="13" spans="1:16" ht="24.95" customHeight="1">
      <c r="A13" s="98"/>
      <c r="B13" s="205"/>
      <c r="C13" s="205"/>
      <c r="D13" s="205"/>
      <c r="E13" s="205"/>
      <c r="F13" s="205"/>
      <c r="G13" s="205"/>
      <c r="H13" s="205"/>
      <c r="I13" s="205"/>
      <c r="J13" s="205"/>
      <c r="K13" s="205"/>
      <c r="L13" s="205"/>
      <c r="M13" s="205"/>
      <c r="N13" s="205"/>
      <c r="O13" s="205"/>
    </row>
    <row r="14" spans="1:16" ht="24.95" customHeight="1">
      <c r="A14" s="98"/>
      <c r="B14" s="205"/>
      <c r="C14" s="205"/>
      <c r="D14" s="205"/>
      <c r="E14" s="205"/>
      <c r="F14" s="205"/>
      <c r="G14" s="205"/>
      <c r="H14" s="205"/>
      <c r="I14" s="205"/>
      <c r="J14" s="205"/>
      <c r="K14" s="205"/>
      <c r="L14" s="205"/>
      <c r="M14" s="205"/>
      <c r="N14" s="205"/>
      <c r="O14" s="205"/>
    </row>
    <row r="15" spans="1:16" ht="24.95" customHeight="1">
      <c r="A15" s="98"/>
      <c r="B15" s="205"/>
      <c r="C15" s="205"/>
      <c r="D15" s="205"/>
      <c r="E15" s="205"/>
      <c r="F15" s="205"/>
      <c r="G15" s="205"/>
      <c r="H15" s="205"/>
      <c r="I15" s="205"/>
      <c r="J15" s="205"/>
      <c r="K15" s="205"/>
      <c r="L15" s="205"/>
      <c r="M15" s="205"/>
      <c r="N15" s="205"/>
      <c r="O15" s="205"/>
    </row>
    <row r="16" spans="1:16" ht="24.95" customHeight="1">
      <c r="A16" s="98"/>
      <c r="B16" s="205"/>
      <c r="C16" s="205"/>
      <c r="D16" s="205"/>
      <c r="E16" s="205"/>
      <c r="F16" s="205"/>
      <c r="G16" s="205"/>
      <c r="H16" s="205"/>
      <c r="I16" s="205"/>
      <c r="J16" s="205"/>
      <c r="K16" s="205"/>
      <c r="L16" s="205"/>
      <c r="M16" s="205"/>
      <c r="N16" s="205"/>
      <c r="O16" s="205"/>
    </row>
    <row r="17" spans="1:15" ht="24.95" customHeight="1">
      <c r="A17" s="98"/>
      <c r="B17" s="205"/>
      <c r="C17" s="205"/>
      <c r="D17" s="205"/>
      <c r="E17" s="205"/>
      <c r="F17" s="205"/>
      <c r="G17" s="205"/>
      <c r="H17" s="205"/>
      <c r="I17" s="205"/>
      <c r="J17" s="205"/>
      <c r="K17" s="205"/>
      <c r="L17" s="205"/>
      <c r="M17" s="205"/>
      <c r="N17" s="205"/>
      <c r="O17" s="205"/>
    </row>
    <row r="18" spans="1:15" ht="24.95" customHeight="1">
      <c r="A18" s="98"/>
      <c r="B18" s="205"/>
      <c r="C18" s="205"/>
      <c r="D18" s="205"/>
      <c r="E18" s="205"/>
      <c r="F18" s="205"/>
      <c r="G18" s="205"/>
      <c r="H18" s="205"/>
      <c r="I18" s="205"/>
      <c r="J18" s="205"/>
      <c r="K18" s="205"/>
      <c r="L18" s="205"/>
      <c r="M18" s="205"/>
      <c r="N18" s="205"/>
      <c r="O18" s="205"/>
    </row>
    <row r="19" spans="1:15" ht="24.95" customHeight="1">
      <c r="A19" s="98"/>
      <c r="B19" s="205"/>
      <c r="C19" s="205"/>
      <c r="D19" s="205"/>
      <c r="E19" s="205"/>
      <c r="F19" s="205"/>
      <c r="G19" s="205"/>
      <c r="H19" s="205"/>
      <c r="I19" s="205"/>
      <c r="J19" s="205"/>
      <c r="K19" s="205"/>
      <c r="L19" s="205"/>
      <c r="M19" s="205"/>
      <c r="N19" s="205"/>
      <c r="O19" s="205"/>
    </row>
    <row r="20" spans="1:15" ht="24.95" customHeight="1">
      <c r="A20" s="98"/>
      <c r="B20" s="205"/>
      <c r="C20" s="205"/>
      <c r="D20" s="205"/>
      <c r="E20" s="205"/>
      <c r="F20" s="205"/>
      <c r="G20" s="205"/>
      <c r="H20" s="205"/>
      <c r="I20" s="205"/>
      <c r="J20" s="205"/>
      <c r="K20" s="205"/>
      <c r="L20" s="205"/>
      <c r="M20" s="205"/>
      <c r="N20" s="205"/>
      <c r="O20" s="205"/>
    </row>
    <row r="21" spans="1:15" ht="24.95" customHeight="1">
      <c r="A21" s="98"/>
      <c r="B21" s="205"/>
      <c r="C21" s="205"/>
      <c r="D21" s="205"/>
      <c r="E21" s="205"/>
      <c r="F21" s="205"/>
      <c r="G21" s="205"/>
      <c r="H21" s="205"/>
      <c r="I21" s="205"/>
      <c r="J21" s="205"/>
      <c r="K21" s="205"/>
      <c r="L21" s="205"/>
      <c r="M21" s="205"/>
      <c r="N21" s="205"/>
      <c r="O21" s="205"/>
    </row>
    <row r="22" spans="1:15" ht="24.95" customHeight="1">
      <c r="A22" s="98"/>
      <c r="B22" s="205"/>
      <c r="C22" s="205"/>
      <c r="D22" s="205"/>
      <c r="E22" s="205"/>
      <c r="F22" s="205"/>
      <c r="G22" s="205"/>
      <c r="H22" s="205"/>
      <c r="I22" s="205"/>
      <c r="J22" s="205"/>
      <c r="K22" s="205"/>
      <c r="L22" s="205"/>
      <c r="M22" s="205"/>
      <c r="N22" s="205"/>
      <c r="O22" s="205"/>
    </row>
    <row r="23" spans="1:15" ht="24.95" customHeight="1">
      <c r="A23" s="98"/>
      <c r="B23" s="205"/>
      <c r="C23" s="205"/>
      <c r="D23" s="205"/>
      <c r="E23" s="205"/>
      <c r="F23" s="205"/>
      <c r="G23" s="205"/>
      <c r="H23" s="205"/>
      <c r="I23" s="205"/>
      <c r="J23" s="205"/>
      <c r="K23" s="205"/>
      <c r="L23" s="205"/>
      <c r="M23" s="205"/>
      <c r="N23" s="205"/>
      <c r="O23" s="205"/>
    </row>
    <row r="24" spans="1:15" ht="24.95" customHeight="1"/>
  </sheetData>
  <mergeCells count="19">
    <mergeCell ref="B11:O11"/>
    <mergeCell ref="B23:O23"/>
    <mergeCell ref="B12:O12"/>
    <mergeCell ref="B13:O13"/>
    <mergeCell ref="B14:O14"/>
    <mergeCell ref="B15:O15"/>
    <mergeCell ref="B16:O16"/>
    <mergeCell ref="B17:O17"/>
    <mergeCell ref="B18:O18"/>
    <mergeCell ref="B19:O19"/>
    <mergeCell ref="B20:O20"/>
    <mergeCell ref="B21:O21"/>
    <mergeCell ref="B22:O22"/>
    <mergeCell ref="M1:O1"/>
    <mergeCell ref="M2:O2"/>
    <mergeCell ref="M3:O3"/>
    <mergeCell ref="B9:O9"/>
    <mergeCell ref="B10:O10"/>
    <mergeCell ref="B7:F7"/>
  </mergeCells>
  <phoneticPr fontId="1"/>
  <conditionalFormatting sqref="M1:O1">
    <cfRule type="expression" dxfId="79" priority="1" stopIfTrue="1">
      <formula xml:space="preserve"> $M$1 = ""</formula>
    </cfRule>
  </conditionalFormatting>
  <pageMargins left="0.25" right="0.25" top="0.75" bottom="0.75" header="0.3" footer="0.3"/>
  <pageSetup paperSize="9" orientation="landscape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25"/>
  <sheetViews>
    <sheetView showGridLines="0" zoomScaleNormal="100" zoomScaleSheetLayoutView="85" workbookViewId="0"/>
  </sheetViews>
  <sheetFormatPr defaultRowHeight="15.75"/>
  <cols>
    <col min="1" max="1" width="3.625" style="1" customWidth="1"/>
    <col min="2" max="2" width="8.625" style="1" customWidth="1"/>
    <col min="3" max="6" width="12.625" style="1" customWidth="1"/>
    <col min="7" max="10" width="10.625" style="1" customWidth="1"/>
    <col min="11" max="11" width="8.625" style="1" customWidth="1"/>
    <col min="12" max="12" width="8.625" style="4" customWidth="1"/>
    <col min="13" max="13" width="12.625" style="7" bestFit="1" customWidth="1"/>
    <col min="14" max="14" width="15.625" style="7" customWidth="1"/>
    <col min="15" max="15" width="30.625" style="1" customWidth="1"/>
    <col min="16" max="16" width="3.625" style="1" customWidth="1"/>
    <col min="17" max="17" width="5.625" style="1" customWidth="1"/>
    <col min="18" max="16384" width="9" style="1"/>
  </cols>
  <sheetData>
    <row r="1" spans="1:16">
      <c r="A1" s="98"/>
      <c r="B1" s="108" t="s">
        <v>10</v>
      </c>
      <c r="C1" s="138">
        <f>MitumoriNo</f>
        <v>12345678</v>
      </c>
      <c r="D1" s="98"/>
      <c r="E1" s="98"/>
      <c r="F1" s="98"/>
      <c r="G1" s="98"/>
      <c r="H1" s="209" t="s">
        <v>86</v>
      </c>
      <c r="I1" s="209"/>
      <c r="J1" s="209"/>
      <c r="K1" s="98"/>
      <c r="L1" s="109"/>
      <c r="M1" s="110"/>
      <c r="N1" s="111"/>
      <c r="O1" s="137">
        <f>MitumoriOutDate_Text</f>
        <v>43100</v>
      </c>
      <c r="P1" s="6"/>
    </row>
    <row r="2" spans="1:16" ht="5.0999999999999996" customHeight="1">
      <c r="A2" s="98"/>
      <c r="B2" s="98"/>
      <c r="C2" s="98"/>
      <c r="D2" s="98"/>
      <c r="E2" s="98"/>
      <c r="F2" s="98"/>
      <c r="G2" s="98"/>
      <c r="H2" s="209"/>
      <c r="I2" s="209"/>
      <c r="J2" s="209"/>
      <c r="K2" s="98"/>
      <c r="L2" s="109"/>
      <c r="M2" s="110"/>
      <c r="N2" s="110"/>
      <c r="O2" s="98"/>
    </row>
    <row r="3" spans="1:16">
      <c r="A3" s="98"/>
      <c r="B3" s="216" t="str">
        <f>KojiKenmei_Text</f>
        <v>最終見積案</v>
      </c>
      <c r="C3" s="208"/>
      <c r="D3" s="208"/>
      <c r="E3" s="208"/>
      <c r="F3" s="208"/>
      <c r="G3" s="208"/>
      <c r="H3" s="210"/>
      <c r="I3" s="210"/>
      <c r="J3" s="210"/>
      <c r="K3" s="207" t="str">
        <f>Kaisyamei</f>
        <v>株式会社 サンプル建設</v>
      </c>
      <c r="L3" s="208"/>
      <c r="M3" s="208"/>
      <c r="N3" s="208"/>
      <c r="O3" s="208"/>
    </row>
    <row r="4" spans="1:16" s="4" customFormat="1">
      <c r="A4" s="109"/>
      <c r="B4" s="112" t="s">
        <v>11</v>
      </c>
      <c r="C4" s="211" t="s">
        <v>12</v>
      </c>
      <c r="D4" s="212"/>
      <c r="E4" s="212"/>
      <c r="F4" s="213"/>
      <c r="G4" s="214" t="s">
        <v>13</v>
      </c>
      <c r="H4" s="214"/>
      <c r="I4" s="214"/>
      <c r="J4" s="214"/>
      <c r="K4" s="112" t="s">
        <v>14</v>
      </c>
      <c r="L4" s="112" t="s">
        <v>15</v>
      </c>
      <c r="M4" s="113" t="s">
        <v>16</v>
      </c>
      <c r="N4" s="113" t="s">
        <v>17</v>
      </c>
      <c r="O4" s="112" t="s">
        <v>8</v>
      </c>
    </row>
    <row r="5" spans="1:16" ht="30" customHeight="1">
      <c r="A5" s="98"/>
      <c r="B5" s="155"/>
      <c r="C5" s="215"/>
      <c r="D5" s="215"/>
      <c r="E5" s="215"/>
      <c r="F5" s="215"/>
      <c r="G5" s="215"/>
      <c r="H5" s="215"/>
      <c r="I5" s="215"/>
      <c r="J5" s="215"/>
      <c r="K5" s="133"/>
      <c r="L5" s="135"/>
      <c r="M5" s="114"/>
      <c r="N5" s="114"/>
      <c r="O5" s="115"/>
    </row>
    <row r="6" spans="1:16" ht="30" customHeight="1">
      <c r="A6" s="98"/>
      <c r="B6" s="156"/>
      <c r="C6" s="217"/>
      <c r="D6" s="217"/>
      <c r="E6" s="217"/>
      <c r="F6" s="217"/>
      <c r="G6" s="217"/>
      <c r="H6" s="217"/>
      <c r="I6" s="217"/>
      <c r="J6" s="217"/>
      <c r="K6" s="134"/>
      <c r="L6" s="136"/>
      <c r="M6" s="116"/>
      <c r="N6" s="116"/>
      <c r="O6" s="117"/>
    </row>
    <row r="7" spans="1:16" ht="30" customHeight="1">
      <c r="A7" s="98"/>
      <c r="B7" s="155"/>
      <c r="C7" s="215"/>
      <c r="D7" s="215"/>
      <c r="E7" s="215"/>
      <c r="F7" s="215"/>
      <c r="G7" s="215"/>
      <c r="H7" s="215"/>
      <c r="I7" s="215"/>
      <c r="J7" s="215"/>
      <c r="K7" s="133"/>
      <c r="L7" s="135"/>
      <c r="M7" s="114"/>
      <c r="N7" s="114"/>
      <c r="O7" s="115"/>
    </row>
    <row r="8" spans="1:16" ht="30" customHeight="1">
      <c r="A8" s="98"/>
      <c r="B8" s="156"/>
      <c r="C8" s="217"/>
      <c r="D8" s="217"/>
      <c r="E8" s="217"/>
      <c r="F8" s="217"/>
      <c r="G8" s="217"/>
      <c r="H8" s="217"/>
      <c r="I8" s="217"/>
      <c r="J8" s="217"/>
      <c r="K8" s="134"/>
      <c r="L8" s="136"/>
      <c r="M8" s="116"/>
      <c r="N8" s="116"/>
      <c r="O8" s="117"/>
    </row>
    <row r="9" spans="1:16" ht="30" customHeight="1">
      <c r="A9" s="98"/>
      <c r="B9" s="155"/>
      <c r="C9" s="215"/>
      <c r="D9" s="215"/>
      <c r="E9" s="215"/>
      <c r="F9" s="215"/>
      <c r="G9" s="215"/>
      <c r="H9" s="215"/>
      <c r="I9" s="215"/>
      <c r="J9" s="215"/>
      <c r="K9" s="133"/>
      <c r="L9" s="135"/>
      <c r="M9" s="114"/>
      <c r="N9" s="114"/>
      <c r="O9" s="115"/>
    </row>
    <row r="10" spans="1:16" ht="30" customHeight="1">
      <c r="A10" s="98"/>
      <c r="B10" s="156"/>
      <c r="C10" s="217"/>
      <c r="D10" s="217"/>
      <c r="E10" s="217"/>
      <c r="F10" s="217"/>
      <c r="G10" s="217"/>
      <c r="H10" s="217"/>
      <c r="I10" s="217"/>
      <c r="J10" s="217"/>
      <c r="K10" s="134"/>
      <c r="L10" s="136"/>
      <c r="M10" s="116"/>
      <c r="N10" s="116"/>
      <c r="O10" s="117"/>
    </row>
    <row r="11" spans="1:16" ht="30" customHeight="1">
      <c r="A11" s="98"/>
      <c r="B11" s="155"/>
      <c r="C11" s="215"/>
      <c r="D11" s="215"/>
      <c r="E11" s="215"/>
      <c r="F11" s="215"/>
      <c r="G11" s="215"/>
      <c r="H11" s="215"/>
      <c r="I11" s="215"/>
      <c r="J11" s="215"/>
      <c r="K11" s="133"/>
      <c r="L11" s="135"/>
      <c r="M11" s="114"/>
      <c r="N11" s="114"/>
      <c r="O11" s="115"/>
    </row>
    <row r="12" spans="1:16" ht="30" customHeight="1">
      <c r="A12" s="98"/>
      <c r="B12" s="156"/>
      <c r="C12" s="217"/>
      <c r="D12" s="217"/>
      <c r="E12" s="217"/>
      <c r="F12" s="217"/>
      <c r="G12" s="217"/>
      <c r="H12" s="217"/>
      <c r="I12" s="217"/>
      <c r="J12" s="217"/>
      <c r="K12" s="134"/>
      <c r="L12" s="136"/>
      <c r="M12" s="116"/>
      <c r="N12" s="116"/>
      <c r="O12" s="117"/>
    </row>
    <row r="13" spans="1:16" ht="30" customHeight="1">
      <c r="A13" s="98"/>
      <c r="B13" s="155"/>
      <c r="C13" s="215"/>
      <c r="D13" s="215"/>
      <c r="E13" s="215"/>
      <c r="F13" s="215"/>
      <c r="G13" s="215"/>
      <c r="H13" s="215"/>
      <c r="I13" s="215"/>
      <c r="J13" s="215"/>
      <c r="K13" s="133"/>
      <c r="L13" s="135"/>
      <c r="M13" s="114"/>
      <c r="N13" s="114"/>
      <c r="O13" s="115"/>
    </row>
    <row r="14" spans="1:16" ht="30" customHeight="1">
      <c r="A14" s="98"/>
      <c r="B14" s="156"/>
      <c r="C14" s="217"/>
      <c r="D14" s="217"/>
      <c r="E14" s="217"/>
      <c r="F14" s="217"/>
      <c r="G14" s="217"/>
      <c r="H14" s="217"/>
      <c r="I14" s="217"/>
      <c r="J14" s="217"/>
      <c r="K14" s="134"/>
      <c r="L14" s="136"/>
      <c r="M14" s="116"/>
      <c r="N14" s="116"/>
      <c r="O14" s="117"/>
    </row>
    <row r="15" spans="1:16" ht="30" customHeight="1">
      <c r="A15" s="98"/>
      <c r="B15" s="155"/>
      <c r="C15" s="215"/>
      <c r="D15" s="215"/>
      <c r="E15" s="215"/>
      <c r="F15" s="215"/>
      <c r="G15" s="215"/>
      <c r="H15" s="215"/>
      <c r="I15" s="215"/>
      <c r="J15" s="215"/>
      <c r="K15" s="133"/>
      <c r="L15" s="135"/>
      <c r="M15" s="114"/>
      <c r="N15" s="114"/>
      <c r="O15" s="115"/>
    </row>
    <row r="16" spans="1:16" ht="30" customHeight="1">
      <c r="A16" s="98"/>
      <c r="B16" s="156"/>
      <c r="C16" s="217"/>
      <c r="D16" s="217"/>
      <c r="E16" s="217"/>
      <c r="F16" s="217"/>
      <c r="G16" s="217"/>
      <c r="H16" s="217"/>
      <c r="I16" s="217"/>
      <c r="J16" s="217"/>
      <c r="K16" s="134"/>
      <c r="L16" s="136"/>
      <c r="M16" s="116"/>
      <c r="N16" s="116"/>
      <c r="O16" s="117"/>
    </row>
    <row r="17" spans="1:15" ht="30" customHeight="1">
      <c r="A17" s="98"/>
      <c r="B17" s="155"/>
      <c r="C17" s="215"/>
      <c r="D17" s="215"/>
      <c r="E17" s="215"/>
      <c r="F17" s="215"/>
      <c r="G17" s="215"/>
      <c r="H17" s="215"/>
      <c r="I17" s="215"/>
      <c r="J17" s="215"/>
      <c r="K17" s="133"/>
      <c r="L17" s="135"/>
      <c r="M17" s="114"/>
      <c r="N17" s="114"/>
      <c r="O17" s="115"/>
    </row>
    <row r="18" spans="1:15" ht="30" customHeight="1">
      <c r="A18" s="98"/>
      <c r="B18" s="156"/>
      <c r="C18" s="217"/>
      <c r="D18" s="217"/>
      <c r="E18" s="217"/>
      <c r="F18" s="217"/>
      <c r="G18" s="217"/>
      <c r="H18" s="217"/>
      <c r="I18" s="217"/>
      <c r="J18" s="217"/>
      <c r="K18" s="134"/>
      <c r="L18" s="136"/>
      <c r="M18" s="116"/>
      <c r="N18" s="116"/>
      <c r="O18" s="117"/>
    </row>
    <row r="19" spans="1:15" ht="30" customHeight="1">
      <c r="A19" s="98"/>
      <c r="B19" s="155"/>
      <c r="C19" s="215"/>
      <c r="D19" s="215"/>
      <c r="E19" s="215"/>
      <c r="F19" s="215"/>
      <c r="G19" s="215"/>
      <c r="H19" s="215"/>
      <c r="I19" s="215"/>
      <c r="J19" s="215"/>
      <c r="K19" s="133"/>
      <c r="L19" s="135"/>
      <c r="M19" s="114"/>
      <c r="N19" s="114"/>
      <c r="O19" s="115"/>
    </row>
    <row r="20" spans="1:15" ht="30" customHeight="1">
      <c r="A20" s="98"/>
      <c r="B20" s="156"/>
      <c r="C20" s="217"/>
      <c r="D20" s="217"/>
      <c r="E20" s="217"/>
      <c r="F20" s="217"/>
      <c r="G20" s="217"/>
      <c r="H20" s="217"/>
      <c r="I20" s="217"/>
      <c r="J20" s="217"/>
      <c r="K20" s="134"/>
      <c r="L20" s="136"/>
      <c r="M20" s="116"/>
      <c r="N20" s="116"/>
      <c r="O20" s="117"/>
    </row>
    <row r="21" spans="1:15" ht="30" customHeight="1">
      <c r="A21" s="98"/>
      <c r="B21" s="155"/>
      <c r="C21" s="215"/>
      <c r="D21" s="215"/>
      <c r="E21" s="215"/>
      <c r="F21" s="215"/>
      <c r="G21" s="215"/>
      <c r="H21" s="215"/>
      <c r="I21" s="215"/>
      <c r="J21" s="215"/>
      <c r="K21" s="133"/>
      <c r="L21" s="135"/>
      <c r="M21" s="114"/>
      <c r="N21" s="114"/>
      <c r="O21" s="115"/>
    </row>
    <row r="22" spans="1:15" ht="30" customHeight="1">
      <c r="A22" s="98"/>
      <c r="B22" s="156"/>
      <c r="C22" s="217"/>
      <c r="D22" s="217"/>
      <c r="E22" s="217"/>
      <c r="F22" s="217"/>
      <c r="G22" s="217"/>
      <c r="H22" s="217"/>
      <c r="I22" s="217"/>
      <c r="J22" s="217"/>
      <c r="K22" s="134"/>
      <c r="L22" s="136"/>
      <c r="M22" s="116"/>
      <c r="N22" s="116"/>
      <c r="O22" s="117"/>
    </row>
    <row r="23" spans="1:15" ht="30" customHeight="1">
      <c r="A23" s="98"/>
      <c r="B23" s="155"/>
      <c r="C23" s="215"/>
      <c r="D23" s="215"/>
      <c r="E23" s="215"/>
      <c r="F23" s="215"/>
      <c r="G23" s="215"/>
      <c r="H23" s="215"/>
      <c r="I23" s="215"/>
      <c r="J23" s="215"/>
      <c r="K23" s="133"/>
      <c r="L23" s="135"/>
      <c r="M23" s="114"/>
      <c r="N23" s="114"/>
      <c r="O23" s="115"/>
    </row>
    <row r="24" spans="1:15" ht="30" customHeight="1">
      <c r="A24" s="98"/>
      <c r="B24" s="156"/>
      <c r="C24" s="217"/>
      <c r="D24" s="217"/>
      <c r="E24" s="217"/>
      <c r="F24" s="217"/>
      <c r="G24" s="217"/>
      <c r="H24" s="217"/>
      <c r="I24" s="217"/>
      <c r="J24" s="217"/>
      <c r="K24" s="134"/>
      <c r="L24" s="136"/>
      <c r="M24" s="116"/>
      <c r="N24" s="116"/>
      <c r="O24" s="117"/>
    </row>
    <row r="25" spans="1:15">
      <c r="A25" s="98"/>
      <c r="B25" s="118"/>
      <c r="C25" s="119"/>
      <c r="D25" s="119"/>
      <c r="E25" s="119"/>
      <c r="F25" s="119"/>
      <c r="G25" s="119"/>
      <c r="H25" s="119"/>
      <c r="I25" s="119"/>
      <c r="J25" s="119"/>
      <c r="K25" s="119"/>
      <c r="L25" s="120"/>
      <c r="M25" s="154" t="s">
        <v>100</v>
      </c>
      <c r="N25" s="121">
        <f>SUM(N5:N24)</f>
        <v>0</v>
      </c>
      <c r="O25" s="122"/>
    </row>
  </sheetData>
  <mergeCells count="45">
    <mergeCell ref="C20:F20"/>
    <mergeCell ref="G20:J20"/>
    <mergeCell ref="C23:F23"/>
    <mergeCell ref="G23:J23"/>
    <mergeCell ref="C24:F24"/>
    <mergeCell ref="G24:J24"/>
    <mergeCell ref="C22:F22"/>
    <mergeCell ref="G22:J22"/>
    <mergeCell ref="C21:F21"/>
    <mergeCell ref="G21:J21"/>
    <mergeCell ref="C18:F18"/>
    <mergeCell ref="G18:J18"/>
    <mergeCell ref="C19:F19"/>
    <mergeCell ref="G19:J19"/>
    <mergeCell ref="C12:F12"/>
    <mergeCell ref="G12:J12"/>
    <mergeCell ref="C13:F13"/>
    <mergeCell ref="G13:J13"/>
    <mergeCell ref="C14:F14"/>
    <mergeCell ref="G14:J14"/>
    <mergeCell ref="C15:F15"/>
    <mergeCell ref="G15:J15"/>
    <mergeCell ref="C16:F16"/>
    <mergeCell ref="G16:J16"/>
    <mergeCell ref="C17:F17"/>
    <mergeCell ref="G17:J17"/>
    <mergeCell ref="C9:F9"/>
    <mergeCell ref="G9:J9"/>
    <mergeCell ref="C10:F10"/>
    <mergeCell ref="G10:J10"/>
    <mergeCell ref="C11:F11"/>
    <mergeCell ref="G11:J11"/>
    <mergeCell ref="C6:F6"/>
    <mergeCell ref="G6:J6"/>
    <mergeCell ref="C7:F7"/>
    <mergeCell ref="G7:J7"/>
    <mergeCell ref="C8:F8"/>
    <mergeCell ref="G8:J8"/>
    <mergeCell ref="K3:O3"/>
    <mergeCell ref="H1:J3"/>
    <mergeCell ref="C4:F4"/>
    <mergeCell ref="G4:J4"/>
    <mergeCell ref="C5:F5"/>
    <mergeCell ref="G5:J5"/>
    <mergeCell ref="B3:G3"/>
  </mergeCells>
  <phoneticPr fontId="1"/>
  <conditionalFormatting sqref="B1:B1048576">
    <cfRule type="expression" dxfId="78" priority="1">
      <formula>AND(HIDE_NO = TRUE, ISNUMBER(B1),ROW()&gt;=sttLine(n))</formula>
    </cfRule>
  </conditionalFormatting>
  <conditionalFormatting sqref="K1:K1048576">
    <cfRule type="expression" dxfId="77" priority="2">
      <formula>AND(ROW()&gt;=5,K1=INT(K1))</formula>
    </cfRule>
    <cfRule type="expression" dxfId="76" priority="3">
      <formula>AND(ROW()&gt;=5,K1&lt;&gt;INT(K1))</formula>
    </cfRule>
  </conditionalFormatting>
  <conditionalFormatting sqref="M1:M1048576">
    <cfRule type="expression" dxfId="75" priority="4">
      <formula>AND(TanDispCtrl&lt;=0, ROW()&gt;=5,M1*10&lt;&gt;INT(M1)*10)</formula>
    </cfRule>
    <cfRule type="expression" dxfId="74" priority="5">
      <formula>AND(TanDispCtrl=1, ROW()&gt;=5,M1*100&lt;&gt;INT(M1)*100)</formula>
    </cfRule>
    <cfRule type="expression" dxfId="73" priority="6">
      <formula>AND(TanDispCtrl = 1, ROW()&gt;=5,M1=INT(M1))</formula>
    </cfRule>
    <cfRule type="expression" dxfId="72" priority="7">
      <formula>AND(TanDispCtrl = 1, ROW()&gt;=5,M1&lt;&gt;INT(M1))</formula>
    </cfRule>
    <cfRule type="expression" dxfId="71" priority="8">
      <formula>AND(TanDispCtrl = 2, ROW()&gt;=5,M1=INT(M1))</formula>
    </cfRule>
    <cfRule type="expression" dxfId="70" priority="9">
      <formula>AND(TanDispCtrl = 2, ROW()&gt;=5,M1&lt;&gt;INT(M1))</formula>
    </cfRule>
  </conditionalFormatting>
  <pageMargins left="0.23622047244094491" right="0.23622047244094491" top="0.74803149606299213" bottom="0.74803149606299213" header="0.31496062992125984" footer="0.31496062992125984"/>
  <pageSetup paperSize="9" scale="79" fitToHeight="0" orientation="landscape" horizontalDpi="300" verticalDpi="300" r:id="rId1"/>
  <rowBreaks count="1" manualBreakCount="1">
    <brk id="25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S24"/>
  <sheetViews>
    <sheetView showGridLines="0" zoomScaleNormal="100" zoomScaleSheetLayoutView="85" workbookViewId="0"/>
  </sheetViews>
  <sheetFormatPr defaultRowHeight="15.75"/>
  <cols>
    <col min="1" max="1" width="3.75" style="1" customWidth="1"/>
    <col min="2" max="2" width="5.625" style="1" customWidth="1"/>
    <col min="3" max="5" width="3.625" style="1" customWidth="1"/>
    <col min="6" max="8" width="12.625" style="1" customWidth="1"/>
    <col min="9" max="9" width="10" style="1" customWidth="1"/>
    <col min="10" max="12" width="10.625" style="1" customWidth="1"/>
    <col min="13" max="13" width="4.625" style="1" customWidth="1"/>
    <col min="14" max="14" width="8.625" style="1" customWidth="1"/>
    <col min="15" max="15" width="8.625" style="4" customWidth="1"/>
    <col min="16" max="16" width="12.625" style="7" bestFit="1" customWidth="1"/>
    <col min="17" max="17" width="15.625" style="7" customWidth="1"/>
    <col min="18" max="18" width="30.625" style="1" customWidth="1"/>
    <col min="19" max="19" width="2.375" style="1" customWidth="1"/>
    <col min="20" max="20" width="5.625" style="1" customWidth="1"/>
    <col min="21" max="16384" width="9" style="1"/>
  </cols>
  <sheetData>
    <row r="1" spans="1:19" ht="15.75" customHeight="1">
      <c r="A1" s="98"/>
      <c r="B1" s="147" t="str">
        <f xml:space="preserve"> "見積番号　　" &amp; MitumoriNo</f>
        <v>見積番号　　12345678</v>
      </c>
      <c r="C1" s="147"/>
      <c r="D1" s="147"/>
      <c r="E1" s="147"/>
      <c r="F1" s="138"/>
      <c r="G1" s="98"/>
      <c r="H1" s="98"/>
      <c r="I1" s="98"/>
      <c r="J1" s="218" t="s">
        <v>97</v>
      </c>
      <c r="K1" s="218"/>
      <c r="L1" s="218"/>
      <c r="M1" s="218"/>
      <c r="N1" s="218"/>
      <c r="O1" s="109"/>
      <c r="P1" s="110"/>
      <c r="R1" s="137">
        <f>MitumoriOutDate_Text</f>
        <v>43100</v>
      </c>
      <c r="S1" s="6"/>
    </row>
    <row r="2" spans="1:19" ht="5.0999999999999996" customHeight="1">
      <c r="A2" s="98"/>
      <c r="B2" s="98"/>
      <c r="C2" s="98"/>
      <c r="D2" s="98"/>
      <c r="E2" s="98"/>
      <c r="F2" s="98"/>
      <c r="G2" s="98"/>
      <c r="H2" s="98"/>
      <c r="I2" s="98"/>
      <c r="J2" s="218"/>
      <c r="K2" s="218"/>
      <c r="L2" s="218"/>
      <c r="M2" s="218"/>
      <c r="N2" s="218"/>
      <c r="O2" s="109"/>
      <c r="P2" s="110"/>
      <c r="Q2" s="110"/>
      <c r="R2" s="98"/>
    </row>
    <row r="3" spans="1:19" ht="15.75" customHeight="1">
      <c r="A3" s="98"/>
      <c r="B3" s="216" t="str">
        <f>KojiKenmei_Text</f>
        <v>最終見積案</v>
      </c>
      <c r="C3" s="208"/>
      <c r="D3" s="208"/>
      <c r="E3" s="208"/>
      <c r="F3" s="208"/>
      <c r="G3" s="208"/>
      <c r="H3" s="208"/>
      <c r="I3" s="208"/>
      <c r="J3" s="219"/>
      <c r="K3" s="219"/>
      <c r="L3" s="219"/>
      <c r="M3" s="219"/>
      <c r="N3" s="219"/>
      <c r="O3" s="207" t="str">
        <f>Kaisyamei</f>
        <v>株式会社 サンプル建設</v>
      </c>
      <c r="P3" s="208"/>
      <c r="Q3" s="208"/>
      <c r="R3" s="208"/>
    </row>
    <row r="4" spans="1:19" s="4" customFormat="1" ht="30" customHeight="1">
      <c r="A4" s="109"/>
      <c r="B4" s="123" t="s">
        <v>18</v>
      </c>
      <c r="C4" s="151" t="s">
        <v>19</v>
      </c>
      <c r="D4" s="152"/>
      <c r="E4" s="152"/>
      <c r="F4" s="211" t="s">
        <v>12</v>
      </c>
      <c r="G4" s="212"/>
      <c r="H4" s="212"/>
      <c r="I4" s="213"/>
      <c r="J4" s="214" t="s">
        <v>13</v>
      </c>
      <c r="K4" s="214"/>
      <c r="L4" s="214"/>
      <c r="M4" s="214"/>
      <c r="N4" s="112" t="s">
        <v>14</v>
      </c>
      <c r="O4" s="112" t="s">
        <v>15</v>
      </c>
      <c r="P4" s="113" t="s">
        <v>16</v>
      </c>
      <c r="Q4" s="113" t="s">
        <v>17</v>
      </c>
      <c r="R4" s="112" t="s">
        <v>8</v>
      </c>
    </row>
    <row r="5" spans="1:19" ht="30" customHeight="1">
      <c r="A5" s="98"/>
      <c r="B5" s="155"/>
      <c r="C5" s="157"/>
      <c r="D5" s="158"/>
      <c r="E5" s="159"/>
      <c r="F5" s="215"/>
      <c r="G5" s="215"/>
      <c r="H5" s="215"/>
      <c r="I5" s="215"/>
      <c r="J5" s="215"/>
      <c r="K5" s="215"/>
      <c r="L5" s="215"/>
      <c r="M5" s="215"/>
      <c r="N5" s="133"/>
      <c r="O5" s="135"/>
      <c r="P5" s="114"/>
      <c r="Q5" s="114"/>
      <c r="R5" s="115"/>
    </row>
    <row r="6" spans="1:19" ht="30" customHeight="1">
      <c r="A6" s="98"/>
      <c r="B6" s="156"/>
      <c r="C6" s="160"/>
      <c r="D6" s="161"/>
      <c r="E6" s="162"/>
      <c r="F6" s="217"/>
      <c r="G6" s="217"/>
      <c r="H6" s="217"/>
      <c r="I6" s="217"/>
      <c r="J6" s="217"/>
      <c r="K6" s="217"/>
      <c r="L6" s="217"/>
      <c r="M6" s="217"/>
      <c r="N6" s="134"/>
      <c r="O6" s="136"/>
      <c r="P6" s="116"/>
      <c r="Q6" s="116"/>
      <c r="R6" s="117"/>
    </row>
    <row r="7" spans="1:19" ht="30" customHeight="1">
      <c r="A7" s="98"/>
      <c r="B7" s="155"/>
      <c r="C7" s="157"/>
      <c r="D7" s="158"/>
      <c r="E7" s="159"/>
      <c r="F7" s="215"/>
      <c r="G7" s="215"/>
      <c r="H7" s="215"/>
      <c r="I7" s="215"/>
      <c r="J7" s="215"/>
      <c r="K7" s="215"/>
      <c r="L7" s="215"/>
      <c r="M7" s="215"/>
      <c r="N7" s="133"/>
      <c r="O7" s="135"/>
      <c r="P7" s="114"/>
      <c r="Q7" s="114"/>
      <c r="R7" s="115"/>
    </row>
    <row r="8" spans="1:19" ht="30" customHeight="1">
      <c r="A8" s="98"/>
      <c r="B8" s="156"/>
      <c r="C8" s="160"/>
      <c r="D8" s="161"/>
      <c r="E8" s="162"/>
      <c r="F8" s="217"/>
      <c r="G8" s="217"/>
      <c r="H8" s="217"/>
      <c r="I8" s="217"/>
      <c r="J8" s="217"/>
      <c r="K8" s="217"/>
      <c r="L8" s="217"/>
      <c r="M8" s="217"/>
      <c r="N8" s="134"/>
      <c r="O8" s="136"/>
      <c r="P8" s="116"/>
      <c r="Q8" s="116"/>
      <c r="R8" s="117"/>
    </row>
    <row r="9" spans="1:19" ht="30" customHeight="1">
      <c r="A9" s="98"/>
      <c r="B9" s="155"/>
      <c r="C9" s="157"/>
      <c r="D9" s="158"/>
      <c r="E9" s="159"/>
      <c r="F9" s="215"/>
      <c r="G9" s="215"/>
      <c r="H9" s="215"/>
      <c r="I9" s="215"/>
      <c r="J9" s="215"/>
      <c r="K9" s="215"/>
      <c r="L9" s="215"/>
      <c r="M9" s="215"/>
      <c r="N9" s="133"/>
      <c r="O9" s="135"/>
      <c r="P9" s="114"/>
      <c r="Q9" s="114"/>
      <c r="R9" s="115"/>
    </row>
    <row r="10" spans="1:19" ht="30" customHeight="1">
      <c r="A10" s="98"/>
      <c r="B10" s="156"/>
      <c r="C10" s="160"/>
      <c r="D10" s="161"/>
      <c r="E10" s="162"/>
      <c r="F10" s="217"/>
      <c r="G10" s="217"/>
      <c r="H10" s="217"/>
      <c r="I10" s="217"/>
      <c r="J10" s="217"/>
      <c r="K10" s="217"/>
      <c r="L10" s="217"/>
      <c r="M10" s="217"/>
      <c r="N10" s="134"/>
      <c r="O10" s="136"/>
      <c r="P10" s="116"/>
      <c r="Q10" s="116"/>
      <c r="R10" s="117"/>
    </row>
    <row r="11" spans="1:19" ht="30" customHeight="1">
      <c r="A11" s="98"/>
      <c r="B11" s="155"/>
      <c r="C11" s="157"/>
      <c r="D11" s="158"/>
      <c r="E11" s="159"/>
      <c r="F11" s="215"/>
      <c r="G11" s="215"/>
      <c r="H11" s="215"/>
      <c r="I11" s="215"/>
      <c r="J11" s="215"/>
      <c r="K11" s="215"/>
      <c r="L11" s="215"/>
      <c r="M11" s="215"/>
      <c r="N11" s="133"/>
      <c r="O11" s="135"/>
      <c r="P11" s="114"/>
      <c r="Q11" s="114"/>
      <c r="R11" s="115"/>
    </row>
    <row r="12" spans="1:19" ht="30" customHeight="1">
      <c r="A12" s="98"/>
      <c r="B12" s="156"/>
      <c r="C12" s="160"/>
      <c r="D12" s="161"/>
      <c r="E12" s="162"/>
      <c r="F12" s="217"/>
      <c r="G12" s="217"/>
      <c r="H12" s="217"/>
      <c r="I12" s="217"/>
      <c r="J12" s="217"/>
      <c r="K12" s="217"/>
      <c r="L12" s="217"/>
      <c r="M12" s="217"/>
      <c r="N12" s="134"/>
      <c r="O12" s="136"/>
      <c r="P12" s="116"/>
      <c r="Q12" s="116"/>
      <c r="R12" s="117"/>
    </row>
    <row r="13" spans="1:19" ht="30" customHeight="1">
      <c r="A13" s="98"/>
      <c r="B13" s="155"/>
      <c r="C13" s="157"/>
      <c r="D13" s="158"/>
      <c r="E13" s="159"/>
      <c r="F13" s="215"/>
      <c r="G13" s="215"/>
      <c r="H13" s="215"/>
      <c r="I13" s="215"/>
      <c r="J13" s="215"/>
      <c r="K13" s="215"/>
      <c r="L13" s="215"/>
      <c r="M13" s="215"/>
      <c r="N13" s="133"/>
      <c r="O13" s="135"/>
      <c r="P13" s="114"/>
      <c r="Q13" s="114"/>
      <c r="R13" s="115"/>
    </row>
    <row r="14" spans="1:19" ht="30" customHeight="1">
      <c r="A14" s="98"/>
      <c r="B14" s="156"/>
      <c r="C14" s="160"/>
      <c r="D14" s="161"/>
      <c r="E14" s="162"/>
      <c r="F14" s="217"/>
      <c r="G14" s="217"/>
      <c r="H14" s="217"/>
      <c r="I14" s="217"/>
      <c r="J14" s="217"/>
      <c r="K14" s="217"/>
      <c r="L14" s="217"/>
      <c r="M14" s="217"/>
      <c r="N14" s="134"/>
      <c r="O14" s="136"/>
      <c r="P14" s="116"/>
      <c r="Q14" s="116"/>
      <c r="R14" s="117"/>
    </row>
    <row r="15" spans="1:19" ht="30" customHeight="1">
      <c r="A15" s="98"/>
      <c r="B15" s="155"/>
      <c r="C15" s="157"/>
      <c r="D15" s="158"/>
      <c r="E15" s="159"/>
      <c r="F15" s="215"/>
      <c r="G15" s="215"/>
      <c r="H15" s="215"/>
      <c r="I15" s="215"/>
      <c r="J15" s="215"/>
      <c r="K15" s="215"/>
      <c r="L15" s="215"/>
      <c r="M15" s="215"/>
      <c r="N15" s="133"/>
      <c r="O15" s="135"/>
      <c r="P15" s="114"/>
      <c r="Q15" s="114"/>
      <c r="R15" s="115"/>
    </row>
    <row r="16" spans="1:19" ht="30" customHeight="1">
      <c r="A16" s="98"/>
      <c r="B16" s="156"/>
      <c r="C16" s="160"/>
      <c r="D16" s="161"/>
      <c r="E16" s="162"/>
      <c r="F16" s="217"/>
      <c r="G16" s="217"/>
      <c r="H16" s="217"/>
      <c r="I16" s="217"/>
      <c r="J16" s="217"/>
      <c r="K16" s="217"/>
      <c r="L16" s="217"/>
      <c r="M16" s="217"/>
      <c r="N16" s="134"/>
      <c r="O16" s="136"/>
      <c r="P16" s="116"/>
      <c r="Q16" s="116"/>
      <c r="R16" s="117"/>
    </row>
    <row r="17" spans="1:18" ht="30" customHeight="1">
      <c r="A17" s="98"/>
      <c r="B17" s="155"/>
      <c r="C17" s="157"/>
      <c r="D17" s="158"/>
      <c r="E17" s="159"/>
      <c r="F17" s="215"/>
      <c r="G17" s="215"/>
      <c r="H17" s="215"/>
      <c r="I17" s="215"/>
      <c r="J17" s="215"/>
      <c r="K17" s="215"/>
      <c r="L17" s="215"/>
      <c r="M17" s="215"/>
      <c r="N17" s="133"/>
      <c r="O17" s="135"/>
      <c r="P17" s="114"/>
      <c r="Q17" s="114"/>
      <c r="R17" s="115"/>
    </row>
    <row r="18" spans="1:18" ht="30" customHeight="1">
      <c r="A18" s="98"/>
      <c r="B18" s="156"/>
      <c r="C18" s="160"/>
      <c r="D18" s="161"/>
      <c r="E18" s="162"/>
      <c r="F18" s="217"/>
      <c r="G18" s="217"/>
      <c r="H18" s="217"/>
      <c r="I18" s="217"/>
      <c r="J18" s="217"/>
      <c r="K18" s="217"/>
      <c r="L18" s="217"/>
      <c r="M18" s="217"/>
      <c r="N18" s="134"/>
      <c r="O18" s="136"/>
      <c r="P18" s="116"/>
      <c r="Q18" s="116"/>
      <c r="R18" s="117"/>
    </row>
    <row r="19" spans="1:18" ht="30" customHeight="1">
      <c r="A19" s="98"/>
      <c r="B19" s="155"/>
      <c r="C19" s="157"/>
      <c r="D19" s="158"/>
      <c r="E19" s="159"/>
      <c r="F19" s="215"/>
      <c r="G19" s="215"/>
      <c r="H19" s="215"/>
      <c r="I19" s="215"/>
      <c r="J19" s="215"/>
      <c r="K19" s="215"/>
      <c r="L19" s="215"/>
      <c r="M19" s="215"/>
      <c r="N19" s="133"/>
      <c r="O19" s="135"/>
      <c r="P19" s="114"/>
      <c r="Q19" s="114"/>
      <c r="R19" s="115"/>
    </row>
    <row r="20" spans="1:18" ht="30" customHeight="1">
      <c r="A20" s="98"/>
      <c r="B20" s="156"/>
      <c r="C20" s="160"/>
      <c r="D20" s="161"/>
      <c r="E20" s="162"/>
      <c r="F20" s="217"/>
      <c r="G20" s="217"/>
      <c r="H20" s="217"/>
      <c r="I20" s="217"/>
      <c r="J20" s="217"/>
      <c r="K20" s="217"/>
      <c r="L20" s="217"/>
      <c r="M20" s="217"/>
      <c r="N20" s="134"/>
      <c r="O20" s="136"/>
      <c r="P20" s="116"/>
      <c r="Q20" s="116"/>
      <c r="R20" s="117"/>
    </row>
    <row r="21" spans="1:18" ht="30" customHeight="1">
      <c r="A21" s="98"/>
      <c r="B21" s="155"/>
      <c r="C21" s="157"/>
      <c r="D21" s="158"/>
      <c r="E21" s="159"/>
      <c r="F21" s="215"/>
      <c r="G21" s="215"/>
      <c r="H21" s="215"/>
      <c r="I21" s="215"/>
      <c r="J21" s="215"/>
      <c r="K21" s="215"/>
      <c r="L21" s="215"/>
      <c r="M21" s="215"/>
      <c r="N21" s="133"/>
      <c r="O21" s="135"/>
      <c r="P21" s="114"/>
      <c r="Q21" s="114"/>
      <c r="R21" s="115"/>
    </row>
    <row r="22" spans="1:18" ht="30" customHeight="1">
      <c r="A22" s="98"/>
      <c r="B22" s="156"/>
      <c r="C22" s="160"/>
      <c r="D22" s="161"/>
      <c r="E22" s="162"/>
      <c r="F22" s="217"/>
      <c r="G22" s="217"/>
      <c r="H22" s="217"/>
      <c r="I22" s="217"/>
      <c r="J22" s="217"/>
      <c r="K22" s="217"/>
      <c r="L22" s="217"/>
      <c r="M22" s="217"/>
      <c r="N22" s="134"/>
      <c r="O22" s="136"/>
      <c r="P22" s="116"/>
      <c r="Q22" s="116"/>
      <c r="R22" s="117"/>
    </row>
    <row r="23" spans="1:18" ht="30" customHeight="1">
      <c r="A23" s="98"/>
      <c r="B23" s="155"/>
      <c r="C23" s="157"/>
      <c r="D23" s="158"/>
      <c r="E23" s="159"/>
      <c r="F23" s="215"/>
      <c r="G23" s="215"/>
      <c r="H23" s="215"/>
      <c r="I23" s="215"/>
      <c r="J23" s="215"/>
      <c r="K23" s="215"/>
      <c r="L23" s="215"/>
      <c r="M23" s="215"/>
      <c r="N23" s="133"/>
      <c r="O23" s="135"/>
      <c r="P23" s="114"/>
      <c r="Q23" s="114"/>
      <c r="R23" s="115"/>
    </row>
    <row r="24" spans="1:18" ht="30" customHeight="1">
      <c r="A24" s="98"/>
      <c r="B24" s="156"/>
      <c r="C24" s="160"/>
      <c r="D24" s="161"/>
      <c r="E24" s="162"/>
      <c r="F24" s="217"/>
      <c r="G24" s="217"/>
      <c r="H24" s="217"/>
      <c r="I24" s="217"/>
      <c r="J24" s="217"/>
      <c r="K24" s="217"/>
      <c r="L24" s="217"/>
      <c r="M24" s="217"/>
      <c r="N24" s="134"/>
      <c r="O24" s="136"/>
      <c r="P24" s="116"/>
      <c r="Q24" s="116"/>
      <c r="R24" s="117"/>
    </row>
  </sheetData>
  <mergeCells count="45">
    <mergeCell ref="F16:I16"/>
    <mergeCell ref="J16:M16"/>
    <mergeCell ref="F17:I17"/>
    <mergeCell ref="J17:M17"/>
    <mergeCell ref="F18:I18"/>
    <mergeCell ref="J18:M18"/>
    <mergeCell ref="F24:I24"/>
    <mergeCell ref="J24:M24"/>
    <mergeCell ref="F19:I19"/>
    <mergeCell ref="J19:M19"/>
    <mergeCell ref="F20:I20"/>
    <mergeCell ref="J20:M20"/>
    <mergeCell ref="F21:I21"/>
    <mergeCell ref="J21:M21"/>
    <mergeCell ref="F22:I22"/>
    <mergeCell ref="J22:M22"/>
    <mergeCell ref="F23:I23"/>
    <mergeCell ref="J23:M23"/>
    <mergeCell ref="F9:I9"/>
    <mergeCell ref="J9:M9"/>
    <mergeCell ref="J15:M15"/>
    <mergeCell ref="F10:I10"/>
    <mergeCell ref="J10:M10"/>
    <mergeCell ref="F11:I11"/>
    <mergeCell ref="J11:M11"/>
    <mergeCell ref="F12:I12"/>
    <mergeCell ref="J12:M12"/>
    <mergeCell ref="F13:I13"/>
    <mergeCell ref="J13:M13"/>
    <mergeCell ref="F14:I14"/>
    <mergeCell ref="J14:M14"/>
    <mergeCell ref="F15:I15"/>
    <mergeCell ref="O3:R3"/>
    <mergeCell ref="J1:N3"/>
    <mergeCell ref="F7:I7"/>
    <mergeCell ref="J7:M7"/>
    <mergeCell ref="F8:I8"/>
    <mergeCell ref="J8:M8"/>
    <mergeCell ref="F6:I6"/>
    <mergeCell ref="J6:M6"/>
    <mergeCell ref="F4:I4"/>
    <mergeCell ref="J4:M4"/>
    <mergeCell ref="F5:I5"/>
    <mergeCell ref="J5:M5"/>
    <mergeCell ref="B3:I3"/>
  </mergeCells>
  <phoneticPr fontId="1"/>
  <conditionalFormatting sqref="B1:E1048576">
    <cfRule type="expression" dxfId="69" priority="2">
      <formula>AND(HIDE_NO = TRUE, ISNUMBER(B1),ROW()&gt;=sttLine(n))</formula>
    </cfRule>
  </conditionalFormatting>
  <conditionalFormatting sqref="D1:D1048576">
    <cfRule type="expression" dxfId="68" priority="1">
      <formula>AND(KEISEN=TRUE,$C1&amp;$D1&amp;$E1&lt;&gt;"")</formula>
    </cfRule>
  </conditionalFormatting>
  <conditionalFormatting sqref="N1:N1048576">
    <cfRule type="expression" dxfId="67" priority="3">
      <formula>AND(ROW()&gt;=5,N1=INT(N1))</formula>
    </cfRule>
    <cfRule type="expression" dxfId="66" priority="4">
      <formula>AND(ROW()&gt;=5,N1&lt;&gt;INT(N1))</formula>
    </cfRule>
  </conditionalFormatting>
  <conditionalFormatting sqref="P1:P1048576">
    <cfRule type="expression" dxfId="65" priority="5">
      <formula>AND(TanDispCtrl&lt;=0, ROW()&gt;=5,P1*10&lt;&gt;INT(P1)*10)</formula>
    </cfRule>
    <cfRule type="expression" dxfId="64" priority="6">
      <formula>AND(TanDispCtrl=1, ROW()&gt;=5,P1*100&lt;&gt;INT(P1)*100)</formula>
    </cfRule>
    <cfRule type="expression" dxfId="63" priority="7">
      <formula>AND(TanDispCtrl = 1, ROW()&gt;=5,P1=INT(P1))</formula>
    </cfRule>
    <cfRule type="expression" dxfId="62" priority="8">
      <formula>AND(TanDispCtrl = 1, ROW()&gt;=5,P1&lt;&gt;INT(P1))</formula>
    </cfRule>
    <cfRule type="expression" dxfId="61" priority="9">
      <formula>AND(TanDispCtrl = 2, ROW()&gt;=5,P1=INT(P1))</formula>
    </cfRule>
    <cfRule type="expression" dxfId="60" priority="10">
      <formula>AND(TanDispCtrl = 2, ROW()&gt;=5,P1&lt;&gt;INT(P1))</formula>
    </cfRule>
  </conditionalFormatting>
  <pageMargins left="0.23622047244094491" right="0.23622047244094491" top="0.74803149606299213" bottom="0.74803149606299213" header="0.31496062992125984" footer="0.31496062992125984"/>
  <pageSetup paperSize="9" scale="79" fitToHeight="0" orientation="landscape" horizontalDpi="300" verticalDpi="300" r:id="rId1"/>
  <rowBreaks count="1" manualBreakCount="1">
    <brk id="24" max="1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Q36"/>
  <sheetViews>
    <sheetView showGridLines="0" zoomScaleNormal="100" workbookViewId="0"/>
  </sheetViews>
  <sheetFormatPr defaultRowHeight="15.75"/>
  <cols>
    <col min="1" max="1" width="4.625" style="1" customWidth="1"/>
    <col min="2" max="2" width="5.625" style="1" customWidth="1"/>
    <col min="3" max="3" width="5" style="1" customWidth="1"/>
    <col min="4" max="4" width="1.375" style="1" customWidth="1"/>
    <col min="5" max="5" width="15.625" style="1" customWidth="1"/>
    <col min="6" max="6" width="12.75" style="1" customWidth="1"/>
    <col min="7" max="7" width="7.375" style="1" customWidth="1"/>
    <col min="8" max="8" width="4.875" style="1" customWidth="1"/>
    <col min="9" max="9" width="4.625" style="1" customWidth="1"/>
    <col min="10" max="10" width="1.375" style="1" customWidth="1"/>
    <col min="11" max="11" width="9.875" style="1" customWidth="1"/>
    <col min="12" max="12" width="5.125" style="1" customWidth="1"/>
    <col min="13" max="13" width="6" style="1" customWidth="1"/>
    <col min="14" max="14" width="1.5" style="1" customWidth="1"/>
    <col min="15" max="15" width="10.75" style="1" customWidth="1"/>
    <col min="16" max="16" width="4.625" style="1" customWidth="1"/>
    <col min="17" max="17" width="0" style="1" hidden="1" customWidth="1"/>
    <col min="18" max="16384" width="9" style="1"/>
  </cols>
  <sheetData>
    <row r="1" spans="1:17">
      <c r="A1" s="98"/>
      <c r="B1" s="98"/>
      <c r="C1" s="98"/>
      <c r="D1" s="98"/>
      <c r="E1" s="98"/>
      <c r="F1" s="98"/>
      <c r="G1" s="98"/>
      <c r="H1" s="98"/>
      <c r="I1" s="98"/>
      <c r="J1" s="98"/>
      <c r="K1" s="98"/>
      <c r="L1" s="204" t="str">
        <f t="shared" ref="L1" si="0" xml:space="preserve"> IF(Q1&lt;&gt;"","受注番号　"&amp;Q1,"見積番号　"&amp;Q2)</f>
        <v>受注番号　工事-00001</v>
      </c>
      <c r="M1" s="204"/>
      <c r="N1" s="204"/>
      <c r="O1" s="204"/>
      <c r="Q1" s="1" t="str">
        <f>IF(JuchuNo="","",JuchuNo)</f>
        <v>工事-00001</v>
      </c>
    </row>
    <row r="2" spans="1:17">
      <c r="A2" s="98"/>
      <c r="B2" s="98"/>
      <c r="C2" s="98"/>
      <c r="D2" s="98"/>
      <c r="E2" s="98"/>
      <c r="F2" s="98"/>
      <c r="G2" s="98"/>
      <c r="H2" s="98"/>
      <c r="I2" s="98"/>
      <c r="J2" s="98"/>
      <c r="K2" s="98"/>
      <c r="L2" s="226" t="str">
        <f t="shared" ref="L2" si="1" xml:space="preserve"> IF(Q1&lt;&gt;"","見積番号　"&amp;Q2,Q3)</f>
        <v>見積番号　12345678</v>
      </c>
      <c r="M2" s="226"/>
      <c r="N2" s="226"/>
      <c r="O2" s="226"/>
      <c r="Q2" s="1">
        <f>MitumoriNo</f>
        <v>12345678</v>
      </c>
    </row>
    <row r="3" spans="1:17">
      <c r="A3" s="98"/>
      <c r="B3" s="98"/>
      <c r="C3" s="98"/>
      <c r="D3" s="98"/>
      <c r="E3" s="98"/>
      <c r="F3" s="98"/>
      <c r="G3" s="98"/>
      <c r="H3" s="98"/>
      <c r="I3" s="98"/>
      <c r="J3" s="98"/>
      <c r="K3" s="98"/>
      <c r="L3" s="227">
        <f t="shared" ref="L3" si="2" xml:space="preserve"> IF(Q1&lt;&gt;"",Q3,"")</f>
        <v>43100</v>
      </c>
      <c r="M3" s="227"/>
      <c r="N3" s="227"/>
      <c r="O3" s="227"/>
      <c r="Q3" s="1">
        <f>MitumoriOutDate_Text</f>
        <v>43100</v>
      </c>
    </row>
    <row r="4" spans="1:17">
      <c r="A4" s="98"/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</row>
    <row r="5" spans="1:17" ht="30.75" customHeight="1">
      <c r="A5" s="98"/>
      <c r="B5" s="220" t="str">
        <f>Kokyakumei_Keisyo</f>
        <v>サンプル建設株式会社 敬称</v>
      </c>
      <c r="C5" s="220" t="str">
        <f>Kokyakumei_Keisyo</f>
        <v>サンプル建設株式会社 敬称</v>
      </c>
      <c r="D5" s="220" t="str">
        <f>Kokyakumei_Keisyo</f>
        <v>サンプル建設株式会社 敬称</v>
      </c>
      <c r="E5" s="220" t="str">
        <f>Kokyakumei_Keisyo</f>
        <v>サンプル建設株式会社 敬称</v>
      </c>
      <c r="F5" s="220" t="str">
        <f>Kokyakumei_Keisyo</f>
        <v>サンプル建設株式会社 敬称</v>
      </c>
      <c r="G5" s="98"/>
      <c r="H5" s="98"/>
      <c r="I5" s="98"/>
      <c r="J5" s="98"/>
      <c r="K5" s="98"/>
      <c r="L5" s="98"/>
      <c r="M5" s="98"/>
      <c r="N5" s="98"/>
      <c r="O5" s="98"/>
    </row>
    <row r="6" spans="1:17">
      <c r="A6" s="98"/>
      <c r="B6" s="98" t="str">
        <f>KokyakuTantosyamei_Text</f>
        <v/>
      </c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</row>
    <row r="7" spans="1:17" ht="15" customHeight="1">
      <c r="A7" s="98"/>
      <c r="B7" s="124" t="s">
        <v>99</v>
      </c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</row>
    <row r="8" spans="1:17" ht="15" customHeight="1">
      <c r="A8" s="98"/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</row>
    <row r="9" spans="1:17" ht="15" customHeight="1">
      <c r="A9" s="98"/>
      <c r="B9" s="185" t="str">
        <f>DispKeigenRate_Text</f>
        <v>8%対象合計</v>
      </c>
      <c r="C9" s="124"/>
      <c r="D9" s="124"/>
      <c r="E9" s="222">
        <f>IF(DispKeigenRate="","",KeigenObjTotal)</f>
        <v>1000000</v>
      </c>
      <c r="F9" s="224"/>
      <c r="G9" s="98"/>
      <c r="H9" s="98"/>
      <c r="I9" s="98"/>
      <c r="J9" s="98"/>
      <c r="K9" s="98"/>
      <c r="L9" s="98"/>
      <c r="M9" s="98"/>
      <c r="N9" s="98"/>
      <c r="O9" s="98"/>
    </row>
    <row r="10" spans="1:17" ht="15" customHeight="1">
      <c r="A10" s="98"/>
      <c r="B10" s="186" t="str">
        <f>IF(DispKeigenRate="","","上記消費税")</f>
        <v>上記消費税</v>
      </c>
      <c r="C10" s="184"/>
      <c r="D10" s="184"/>
      <c r="E10" s="222">
        <f>IF(DispKeigenRate="","",KeigenTotal)</f>
        <v>80000</v>
      </c>
      <c r="F10" s="224"/>
      <c r="G10" s="98"/>
      <c r="H10" s="98"/>
      <c r="I10" s="98"/>
      <c r="J10" s="98"/>
      <c r="K10" s="98"/>
      <c r="L10" s="98"/>
      <c r="M10" s="98"/>
      <c r="N10" s="98"/>
      <c r="O10" s="98"/>
    </row>
    <row r="11" spans="1:17" ht="20.100000000000001" customHeight="1">
      <c r="A11" s="98"/>
      <c r="B11" s="185" t="str">
        <f>IF(TaxCalType=0,"見積工事金額",IF(DispHyojunRate&lt;&gt;"",DispHyojunRate_Text,""))</f>
        <v>10%対象合計</v>
      </c>
      <c r="C11" s="98"/>
      <c r="D11" s="98"/>
      <c r="E11" s="222">
        <f>IF(TaxCalType=0,ZeibetuMitumoriTotalKin,IF(DispHyojunRate="","",HyojunObjTotal))</f>
        <v>1000000</v>
      </c>
      <c r="F11" s="223"/>
      <c r="G11" s="98"/>
      <c r="H11" s="98"/>
      <c r="I11" s="98"/>
      <c r="J11" s="98"/>
      <c r="K11" s="98"/>
      <c r="L11" s="98"/>
      <c r="M11" s="98"/>
      <c r="N11" s="98"/>
      <c r="O11" s="98"/>
    </row>
    <row r="12" spans="1:17" ht="15" customHeight="1">
      <c r="A12" s="98"/>
      <c r="B12" s="185" t="str">
        <f>IF(TaxCalType=0,DispShohizeiRate_Text,IF($B$11&lt;&gt;"","上記消費税",""))</f>
        <v>上記消費税</v>
      </c>
      <c r="C12" s="98"/>
      <c r="D12" s="98"/>
      <c r="E12" s="228">
        <f>IF($B$12="","",IF($B$12="上記消費税",HyojunTotal,SyohiZeiKingaku))</f>
        <v>100000</v>
      </c>
      <c r="F12" s="229"/>
      <c r="G12" s="98"/>
      <c r="H12" s="98"/>
      <c r="I12" s="98"/>
      <c r="J12" s="98"/>
      <c r="K12" s="98"/>
      <c r="L12" s="98"/>
      <c r="M12" s="98"/>
      <c r="N12" s="98"/>
      <c r="O12" s="98"/>
    </row>
    <row r="13" spans="1:17" ht="24.95" customHeight="1">
      <c r="A13" s="98"/>
      <c r="B13" s="198" t="s">
        <v>106</v>
      </c>
      <c r="C13" s="198"/>
      <c r="D13" s="198"/>
      <c r="E13" s="230">
        <f>ZeikomiMitumoriTotalKin</f>
        <v>180000000</v>
      </c>
      <c r="F13" s="198"/>
      <c r="G13" s="98"/>
      <c r="H13" s="98"/>
      <c r="I13" s="98"/>
      <c r="J13" s="98"/>
      <c r="K13" s="98"/>
      <c r="L13" s="98"/>
      <c r="M13" s="98"/>
      <c r="N13" s="98"/>
      <c r="O13" s="98"/>
    </row>
    <row r="14" spans="1:17">
      <c r="A14" s="98"/>
      <c r="B14" s="98"/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98"/>
      <c r="N14" s="98"/>
      <c r="O14" s="98"/>
    </row>
    <row r="15" spans="1:17">
      <c r="A15" s="98"/>
      <c r="B15" s="98"/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</row>
    <row r="16" spans="1:17">
      <c r="A16" s="98"/>
      <c r="B16" s="221" t="str">
        <f>Komokumei_Text</f>
        <v>案件名</v>
      </c>
      <c r="C16" s="221"/>
      <c r="D16" s="125" t="s">
        <v>22</v>
      </c>
      <c r="E16" s="225" t="str">
        <f>KojiKenmei_Text</f>
        <v>最終見積案</v>
      </c>
      <c r="F16" s="208"/>
      <c r="G16" s="208"/>
      <c r="H16" s="221" t="s">
        <v>21</v>
      </c>
      <c r="I16" s="221"/>
      <c r="J16" s="125" t="s">
        <v>22</v>
      </c>
      <c r="K16" s="225" t="str">
        <f>GenbaJyusyo_Text</f>
        <v>？？県？？市？？町88-888</v>
      </c>
      <c r="L16" s="208"/>
      <c r="M16" s="208"/>
      <c r="N16" s="208"/>
      <c r="O16" s="208"/>
    </row>
    <row r="17" spans="1:15">
      <c r="A17" s="98"/>
      <c r="B17" s="231" t="s">
        <v>25</v>
      </c>
      <c r="C17" s="231"/>
      <c r="D17" s="120" t="s">
        <v>22</v>
      </c>
      <c r="E17" s="235" t="str">
        <f>SiharaiJoken_Text</f>
        <v>(支払条件)</v>
      </c>
      <c r="F17" s="234"/>
      <c r="G17" s="234"/>
      <c r="H17" s="231" t="s">
        <v>23</v>
      </c>
      <c r="I17" s="231"/>
      <c r="J17" s="120" t="s">
        <v>22</v>
      </c>
      <c r="K17" s="233">
        <f>Yukokigen_Text</f>
        <v>43100</v>
      </c>
      <c r="L17" s="233"/>
      <c r="M17" s="234"/>
      <c r="N17" s="234"/>
      <c r="O17" s="234"/>
    </row>
    <row r="18" spans="1:15">
      <c r="A18" s="98"/>
      <c r="B18" s="231" t="s">
        <v>26</v>
      </c>
      <c r="C18" s="231"/>
      <c r="D18" s="120" t="s">
        <v>22</v>
      </c>
      <c r="E18" s="235" t="str">
        <f>Koki</f>
        <v>2017/05/31 ~ 2017/12/31</v>
      </c>
      <c r="F18" s="234"/>
      <c r="G18" s="234"/>
      <c r="H18" s="231" t="s">
        <v>24</v>
      </c>
      <c r="I18" s="231"/>
      <c r="J18" s="120" t="s">
        <v>22</v>
      </c>
      <c r="K18" s="235" t="str">
        <f>Biko_Text</f>
        <v>(備考)</v>
      </c>
      <c r="L18" s="234"/>
      <c r="M18" s="234"/>
      <c r="N18" s="234"/>
      <c r="O18" s="234"/>
    </row>
    <row r="19" spans="1:15">
      <c r="A19" s="98"/>
      <c r="B19" s="98"/>
      <c r="C19" s="98"/>
      <c r="D19" s="98"/>
      <c r="E19" s="98"/>
      <c r="F19" s="98"/>
      <c r="G19" s="98"/>
      <c r="H19" s="232"/>
      <c r="I19" s="232"/>
      <c r="J19" s="126"/>
      <c r="K19" s="98"/>
      <c r="L19" s="98"/>
      <c r="M19" s="98"/>
      <c r="N19" s="98"/>
      <c r="O19" s="98"/>
    </row>
    <row r="20" spans="1:15" s="3" customFormat="1" ht="20.100000000000001" customHeight="1">
      <c r="A20" s="124"/>
      <c r="B20" s="112" t="s">
        <v>27</v>
      </c>
      <c r="C20" s="214" t="s">
        <v>28</v>
      </c>
      <c r="D20" s="214"/>
      <c r="E20" s="214"/>
      <c r="F20" s="214" t="s">
        <v>29</v>
      </c>
      <c r="G20" s="214"/>
      <c r="H20" s="112" t="s">
        <v>30</v>
      </c>
      <c r="I20" s="112" t="s">
        <v>31</v>
      </c>
      <c r="J20" s="214" t="s">
        <v>32</v>
      </c>
      <c r="K20" s="214"/>
      <c r="L20" s="214" t="s">
        <v>33</v>
      </c>
      <c r="M20" s="214"/>
      <c r="N20" s="214" t="s">
        <v>24</v>
      </c>
      <c r="O20" s="214"/>
    </row>
    <row r="21" spans="1:15" ht="30" customHeight="1">
      <c r="A21" s="98"/>
      <c r="B21" s="155"/>
      <c r="C21" s="236"/>
      <c r="D21" s="236"/>
      <c r="E21" s="236"/>
      <c r="F21" s="236"/>
      <c r="G21" s="236"/>
      <c r="H21" s="133"/>
      <c r="I21" s="135"/>
      <c r="J21" s="237"/>
      <c r="K21" s="237"/>
      <c r="L21" s="237"/>
      <c r="M21" s="237"/>
      <c r="N21" s="236"/>
      <c r="O21" s="236"/>
    </row>
    <row r="22" spans="1:15" ht="30" customHeight="1">
      <c r="A22" s="98"/>
      <c r="B22" s="156"/>
      <c r="C22" s="238"/>
      <c r="D22" s="238"/>
      <c r="E22" s="238"/>
      <c r="F22" s="238"/>
      <c r="G22" s="238"/>
      <c r="H22" s="134"/>
      <c r="I22" s="136"/>
      <c r="J22" s="239"/>
      <c r="K22" s="239"/>
      <c r="L22" s="239"/>
      <c r="M22" s="239"/>
      <c r="N22" s="238"/>
      <c r="O22" s="238"/>
    </row>
    <row r="23" spans="1:15" ht="30" customHeight="1">
      <c r="A23" s="98"/>
      <c r="B23" s="155"/>
      <c r="C23" s="236"/>
      <c r="D23" s="236"/>
      <c r="E23" s="236"/>
      <c r="F23" s="236"/>
      <c r="G23" s="236"/>
      <c r="H23" s="133"/>
      <c r="I23" s="135"/>
      <c r="J23" s="237"/>
      <c r="K23" s="237"/>
      <c r="L23" s="237"/>
      <c r="M23" s="237"/>
      <c r="N23" s="236"/>
      <c r="O23" s="236"/>
    </row>
    <row r="24" spans="1:15" ht="30" customHeight="1">
      <c r="A24" s="98"/>
      <c r="B24" s="156"/>
      <c r="C24" s="238"/>
      <c r="D24" s="238"/>
      <c r="E24" s="238"/>
      <c r="F24" s="238"/>
      <c r="G24" s="238"/>
      <c r="H24" s="134"/>
      <c r="I24" s="136"/>
      <c r="J24" s="239"/>
      <c r="K24" s="239"/>
      <c r="L24" s="239"/>
      <c r="M24" s="239"/>
      <c r="N24" s="238"/>
      <c r="O24" s="238"/>
    </row>
    <row r="25" spans="1:15" ht="30" customHeight="1">
      <c r="A25" s="98"/>
      <c r="B25" s="155"/>
      <c r="C25" s="236"/>
      <c r="D25" s="236"/>
      <c r="E25" s="236"/>
      <c r="F25" s="236"/>
      <c r="G25" s="236"/>
      <c r="H25" s="133"/>
      <c r="I25" s="135"/>
      <c r="J25" s="237"/>
      <c r="K25" s="237"/>
      <c r="L25" s="237"/>
      <c r="M25" s="237"/>
      <c r="N25" s="236"/>
      <c r="O25" s="236"/>
    </row>
    <row r="26" spans="1:15" ht="30" customHeight="1">
      <c r="A26" s="98"/>
      <c r="B26" s="156"/>
      <c r="C26" s="238"/>
      <c r="D26" s="238"/>
      <c r="E26" s="238"/>
      <c r="F26" s="238"/>
      <c r="G26" s="238"/>
      <c r="H26" s="134"/>
      <c r="I26" s="136"/>
      <c r="J26" s="239"/>
      <c r="K26" s="239"/>
      <c r="L26" s="239"/>
      <c r="M26" s="239"/>
      <c r="N26" s="238"/>
      <c r="O26" s="238"/>
    </row>
    <row r="27" spans="1:15" ht="30" customHeight="1">
      <c r="A27" s="98"/>
      <c r="B27" s="155"/>
      <c r="C27" s="236"/>
      <c r="D27" s="236"/>
      <c r="E27" s="236"/>
      <c r="F27" s="236"/>
      <c r="G27" s="236"/>
      <c r="H27" s="133"/>
      <c r="I27" s="135"/>
      <c r="J27" s="237"/>
      <c r="K27" s="237"/>
      <c r="L27" s="237"/>
      <c r="M27" s="237"/>
      <c r="N27" s="236"/>
      <c r="O27" s="236"/>
    </row>
    <row r="28" spans="1:15" ht="30" customHeight="1">
      <c r="A28" s="98"/>
      <c r="B28" s="156"/>
      <c r="C28" s="238"/>
      <c r="D28" s="238"/>
      <c r="E28" s="238"/>
      <c r="F28" s="238"/>
      <c r="G28" s="238"/>
      <c r="H28" s="134"/>
      <c r="I28" s="136"/>
      <c r="J28" s="239"/>
      <c r="K28" s="239"/>
      <c r="L28" s="239"/>
      <c r="M28" s="239"/>
      <c r="N28" s="238"/>
      <c r="O28" s="238"/>
    </row>
    <row r="29" spans="1:15" ht="30" customHeight="1">
      <c r="A29" s="98"/>
      <c r="B29" s="155"/>
      <c r="C29" s="236"/>
      <c r="D29" s="236"/>
      <c r="E29" s="236"/>
      <c r="F29" s="236"/>
      <c r="G29" s="236"/>
      <c r="H29" s="133"/>
      <c r="I29" s="135"/>
      <c r="J29" s="237"/>
      <c r="K29" s="237"/>
      <c r="L29" s="237"/>
      <c r="M29" s="237"/>
      <c r="N29" s="236"/>
      <c r="O29" s="236"/>
    </row>
    <row r="30" spans="1:15" ht="30" customHeight="1">
      <c r="A30" s="98"/>
      <c r="B30" s="156"/>
      <c r="C30" s="238"/>
      <c r="D30" s="238"/>
      <c r="E30" s="238"/>
      <c r="F30" s="238"/>
      <c r="G30" s="238"/>
      <c r="H30" s="134"/>
      <c r="I30" s="136"/>
      <c r="J30" s="239"/>
      <c r="K30" s="239"/>
      <c r="L30" s="239"/>
      <c r="M30" s="239"/>
      <c r="N30" s="238"/>
      <c r="O30" s="238"/>
    </row>
    <row r="31" spans="1:15" ht="30" customHeight="1">
      <c r="A31" s="98"/>
      <c r="B31" s="155"/>
      <c r="C31" s="236"/>
      <c r="D31" s="236"/>
      <c r="E31" s="236"/>
      <c r="F31" s="236"/>
      <c r="G31" s="236"/>
      <c r="H31" s="133"/>
      <c r="I31" s="135"/>
      <c r="J31" s="237"/>
      <c r="K31" s="237"/>
      <c r="L31" s="237"/>
      <c r="M31" s="237"/>
      <c r="N31" s="236"/>
      <c r="O31" s="236"/>
    </row>
    <row r="32" spans="1:15" ht="30" customHeight="1">
      <c r="A32" s="98"/>
      <c r="B32" s="156"/>
      <c r="C32" s="238"/>
      <c r="D32" s="238"/>
      <c r="E32" s="238"/>
      <c r="F32" s="238"/>
      <c r="G32" s="238"/>
      <c r="H32" s="134"/>
      <c r="I32" s="136"/>
      <c r="J32" s="239"/>
      <c r="K32" s="239"/>
      <c r="L32" s="239"/>
      <c r="M32" s="239"/>
      <c r="N32" s="238"/>
      <c r="O32" s="238"/>
    </row>
    <row r="33" spans="1:15" ht="30" customHeight="1">
      <c r="A33" s="98"/>
      <c r="B33" s="155"/>
      <c r="C33" s="236"/>
      <c r="D33" s="236"/>
      <c r="E33" s="236"/>
      <c r="F33" s="236"/>
      <c r="G33" s="236"/>
      <c r="H33" s="133"/>
      <c r="I33" s="135"/>
      <c r="J33" s="237"/>
      <c r="K33" s="237"/>
      <c r="L33" s="237"/>
      <c r="M33" s="237"/>
      <c r="N33" s="236"/>
      <c r="O33" s="236"/>
    </row>
    <row r="34" spans="1:15" ht="30" customHeight="1">
      <c r="A34" s="98"/>
      <c r="B34" s="156"/>
      <c r="C34" s="238"/>
      <c r="D34" s="238"/>
      <c r="E34" s="238"/>
      <c r="F34" s="238"/>
      <c r="G34" s="238"/>
      <c r="H34" s="134"/>
      <c r="I34" s="136"/>
      <c r="J34" s="239"/>
      <c r="K34" s="239"/>
      <c r="L34" s="239"/>
      <c r="M34" s="239"/>
      <c r="N34" s="238"/>
      <c r="O34" s="238"/>
    </row>
    <row r="35" spans="1:15" ht="30" customHeight="1">
      <c r="A35" s="98"/>
      <c r="B35" s="155"/>
      <c r="C35" s="236"/>
      <c r="D35" s="236"/>
      <c r="E35" s="236"/>
      <c r="F35" s="236"/>
      <c r="G35" s="236"/>
      <c r="H35" s="133"/>
      <c r="I35" s="135"/>
      <c r="J35" s="237"/>
      <c r="K35" s="237"/>
      <c r="L35" s="237"/>
      <c r="M35" s="237"/>
      <c r="N35" s="236"/>
      <c r="O35" s="236"/>
    </row>
    <row r="36" spans="1:15">
      <c r="A36" s="98"/>
      <c r="B36" s="98"/>
      <c r="C36" s="98"/>
      <c r="D36" s="98"/>
      <c r="E36" s="98"/>
      <c r="F36" s="98"/>
      <c r="G36" s="98"/>
      <c r="H36" s="98"/>
      <c r="I36" s="98"/>
      <c r="J36" s="240" t="s">
        <v>20</v>
      </c>
      <c r="K36" s="241"/>
      <c r="L36" s="242"/>
      <c r="M36" s="242"/>
      <c r="N36" s="127"/>
      <c r="O36" s="128"/>
    </row>
  </sheetData>
  <mergeCells count="105">
    <mergeCell ref="N34:O34"/>
    <mergeCell ref="C35:E35"/>
    <mergeCell ref="F35:G35"/>
    <mergeCell ref="J35:K35"/>
    <mergeCell ref="L35:M35"/>
    <mergeCell ref="N35:O35"/>
    <mergeCell ref="J36:K36"/>
    <mergeCell ref="L36:M36"/>
    <mergeCell ref="C34:E34"/>
    <mergeCell ref="F34:G34"/>
    <mergeCell ref="J34:K34"/>
    <mergeCell ref="L34:M34"/>
    <mergeCell ref="C33:E33"/>
    <mergeCell ref="F33:G33"/>
    <mergeCell ref="J33:K33"/>
    <mergeCell ref="L33:M33"/>
    <mergeCell ref="N33:O33"/>
    <mergeCell ref="C32:E32"/>
    <mergeCell ref="F32:G32"/>
    <mergeCell ref="J32:K32"/>
    <mergeCell ref="L32:M32"/>
    <mergeCell ref="N32:O32"/>
    <mergeCell ref="C31:E31"/>
    <mergeCell ref="F31:G31"/>
    <mergeCell ref="J31:K31"/>
    <mergeCell ref="L31:M31"/>
    <mergeCell ref="N31:O31"/>
    <mergeCell ref="C30:E30"/>
    <mergeCell ref="F30:G30"/>
    <mergeCell ref="J30:K30"/>
    <mergeCell ref="L30:M30"/>
    <mergeCell ref="N30:O30"/>
    <mergeCell ref="C29:E29"/>
    <mergeCell ref="F29:G29"/>
    <mergeCell ref="J29:K29"/>
    <mergeCell ref="L29:M29"/>
    <mergeCell ref="N29:O29"/>
    <mergeCell ref="C28:E28"/>
    <mergeCell ref="F28:G28"/>
    <mergeCell ref="J28:K28"/>
    <mergeCell ref="L28:M28"/>
    <mergeCell ref="N28:O28"/>
    <mergeCell ref="C27:E27"/>
    <mergeCell ref="F27:G27"/>
    <mergeCell ref="J27:K27"/>
    <mergeCell ref="L27:M27"/>
    <mergeCell ref="N27:O27"/>
    <mergeCell ref="C26:E26"/>
    <mergeCell ref="F26:G26"/>
    <mergeCell ref="J26:K26"/>
    <mergeCell ref="L26:M26"/>
    <mergeCell ref="N26:O26"/>
    <mergeCell ref="C25:E25"/>
    <mergeCell ref="F25:G25"/>
    <mergeCell ref="J25:K25"/>
    <mergeCell ref="L25:M25"/>
    <mergeCell ref="N25:O25"/>
    <mergeCell ref="C24:E24"/>
    <mergeCell ref="F24:G24"/>
    <mergeCell ref="J24:K24"/>
    <mergeCell ref="L24:M24"/>
    <mergeCell ref="N24:O24"/>
    <mergeCell ref="C21:E21"/>
    <mergeCell ref="F21:G21"/>
    <mergeCell ref="J21:K21"/>
    <mergeCell ref="L21:M21"/>
    <mergeCell ref="N21:O21"/>
    <mergeCell ref="C20:E20"/>
    <mergeCell ref="F20:G20"/>
    <mergeCell ref="C23:E23"/>
    <mergeCell ref="F23:G23"/>
    <mergeCell ref="J23:K23"/>
    <mergeCell ref="L23:M23"/>
    <mergeCell ref="N23:O23"/>
    <mergeCell ref="C22:E22"/>
    <mergeCell ref="F22:G22"/>
    <mergeCell ref="J22:K22"/>
    <mergeCell ref="L22:M22"/>
    <mergeCell ref="N22:O22"/>
    <mergeCell ref="H18:I18"/>
    <mergeCell ref="H19:I19"/>
    <mergeCell ref="K16:O16"/>
    <mergeCell ref="K17:O17"/>
    <mergeCell ref="K18:O18"/>
    <mergeCell ref="B17:C17"/>
    <mergeCell ref="B18:C18"/>
    <mergeCell ref="J20:K20"/>
    <mergeCell ref="H17:I17"/>
    <mergeCell ref="L20:M20"/>
    <mergeCell ref="E17:G17"/>
    <mergeCell ref="E18:G18"/>
    <mergeCell ref="N20:O20"/>
    <mergeCell ref="B5:F5"/>
    <mergeCell ref="H16:I16"/>
    <mergeCell ref="B16:C16"/>
    <mergeCell ref="E11:F11"/>
    <mergeCell ref="E10:F10"/>
    <mergeCell ref="E9:F9"/>
    <mergeCell ref="E16:G16"/>
    <mergeCell ref="L1:O1"/>
    <mergeCell ref="L2:O2"/>
    <mergeCell ref="L3:O3"/>
    <mergeCell ref="E12:F12"/>
    <mergeCell ref="E13:F13"/>
    <mergeCell ref="B13:D13"/>
  </mergeCells>
  <phoneticPr fontId="1"/>
  <conditionalFormatting sqref="B1:B1048576">
    <cfRule type="expression" dxfId="59" priority="2">
      <formula>AND(HIDE_NO = TRUE, ISNUMBER(B1),ROW()&gt;=sttLine(n))</formula>
    </cfRule>
  </conditionalFormatting>
  <conditionalFormatting sqref="B9:F12">
    <cfRule type="expression" dxfId="58" priority="1">
      <formula>$B9&lt;&gt;""</formula>
    </cfRule>
  </conditionalFormatting>
  <conditionalFormatting sqref="H1:H1048576">
    <cfRule type="expression" dxfId="57" priority="3">
      <formula>AND(ROW()&gt;=21,H1=INT(H1))</formula>
    </cfRule>
    <cfRule type="expression" dxfId="56" priority="4">
      <formula>AND(ROW()&gt;=21,H1&lt;&gt;INT(H1))</formula>
    </cfRule>
  </conditionalFormatting>
  <conditionalFormatting sqref="J1:K1048576">
    <cfRule type="expression" dxfId="55" priority="5">
      <formula>AND(TanDispCtrl&lt;=0, ROW()&gt;=21,J1*10&lt;&gt;INT(J1)*10)</formula>
    </cfRule>
    <cfRule type="expression" dxfId="54" priority="6">
      <formula>AND(TanDispCtrl=1, ROW()&gt;=21,J1*100&lt;&gt;INT(J1)*100)</formula>
    </cfRule>
    <cfRule type="expression" dxfId="53" priority="7">
      <formula>AND(TanDispCtrl = 1, ROW()&gt;=21,J1=INT(J1))</formula>
    </cfRule>
    <cfRule type="expression" dxfId="52" priority="8">
      <formula>AND(TanDispCtrl = 1, ROW()&gt;=21,J1&lt;&gt;INT(J1))</formula>
    </cfRule>
    <cfRule type="expression" dxfId="51" priority="9">
      <formula>AND(TanDispCtrl = 2, ROW()&gt;=21,J1=INT(J1))</formula>
    </cfRule>
    <cfRule type="expression" dxfId="50" priority="10">
      <formula>AND(TanDispCtrl = 2, ROW()&gt;=21,J1&lt;&gt;INT(J1))</formula>
    </cfRule>
  </conditionalFormatting>
  <conditionalFormatting sqref="L3:O3">
    <cfRule type="expression" dxfId="49" priority="11" stopIfTrue="1">
      <formula xml:space="preserve"> $L$3 = ""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O28"/>
  <sheetViews>
    <sheetView showGridLines="0" view="pageBreakPreview" zoomScaleNormal="100" zoomScaleSheetLayoutView="100" workbookViewId="0"/>
  </sheetViews>
  <sheetFormatPr defaultRowHeight="15.75"/>
  <cols>
    <col min="1" max="1" width="4.625" style="1" customWidth="1"/>
    <col min="2" max="2" width="5.625" style="1" customWidth="1"/>
    <col min="3" max="3" width="5" style="1" customWidth="1"/>
    <col min="4" max="4" width="1.375" style="1" customWidth="1"/>
    <col min="5" max="5" width="15.625" style="1" customWidth="1"/>
    <col min="6" max="6" width="12.75" style="1" customWidth="1"/>
    <col min="7" max="7" width="7.375" style="1" customWidth="1"/>
    <col min="8" max="8" width="4.875" style="1" customWidth="1"/>
    <col min="9" max="9" width="4.625" style="1" customWidth="1"/>
    <col min="10" max="10" width="1.375" style="1" customWidth="1"/>
    <col min="11" max="11" width="9.875" style="1" customWidth="1"/>
    <col min="12" max="12" width="5.125" style="1" customWidth="1"/>
    <col min="13" max="13" width="6" style="1" customWidth="1"/>
    <col min="14" max="14" width="1.5" style="1" customWidth="1"/>
    <col min="15" max="15" width="10.75" style="1" customWidth="1"/>
    <col min="16" max="16" width="4.625" style="1" customWidth="1"/>
    <col min="17" max="16384" width="9" style="1"/>
  </cols>
  <sheetData>
    <row r="1" spans="1:15">
      <c r="A1" s="98"/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245" t="s">
        <v>10</v>
      </c>
      <c r="N1" s="245"/>
      <c r="O1" s="139">
        <f>MitumoriNo</f>
        <v>12345678</v>
      </c>
    </row>
    <row r="2" spans="1:15">
      <c r="A2" s="98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246">
        <f>MitumoriOutDate_Text</f>
        <v>43100</v>
      </c>
      <c r="N2" s="246"/>
      <c r="O2" s="246"/>
    </row>
    <row r="3" spans="1:15" s="3" customFormat="1" ht="20.100000000000001" customHeight="1">
      <c r="A3" s="124"/>
      <c r="B3" s="112" t="s">
        <v>11</v>
      </c>
      <c r="C3" s="214" t="s">
        <v>12</v>
      </c>
      <c r="D3" s="214"/>
      <c r="E3" s="214"/>
      <c r="F3" s="214" t="s">
        <v>13</v>
      </c>
      <c r="G3" s="214"/>
      <c r="H3" s="112" t="s">
        <v>14</v>
      </c>
      <c r="I3" s="112" t="s">
        <v>15</v>
      </c>
      <c r="J3" s="214" t="s">
        <v>16</v>
      </c>
      <c r="K3" s="214"/>
      <c r="L3" s="214" t="s">
        <v>17</v>
      </c>
      <c r="M3" s="214"/>
      <c r="N3" s="214" t="s">
        <v>8</v>
      </c>
      <c r="O3" s="214"/>
    </row>
    <row r="4" spans="1:15" ht="30" customHeight="1">
      <c r="A4" s="98"/>
      <c r="B4" s="155"/>
      <c r="C4" s="236"/>
      <c r="D4" s="236"/>
      <c r="E4" s="236"/>
      <c r="F4" s="236"/>
      <c r="G4" s="236"/>
      <c r="H4" s="133"/>
      <c r="I4" s="135"/>
      <c r="J4" s="237"/>
      <c r="K4" s="237"/>
      <c r="L4" s="237"/>
      <c r="M4" s="237"/>
      <c r="N4" s="236"/>
      <c r="O4" s="236"/>
    </row>
    <row r="5" spans="1:15" ht="30" customHeight="1">
      <c r="A5" s="98"/>
      <c r="B5" s="156"/>
      <c r="C5" s="238"/>
      <c r="D5" s="238"/>
      <c r="E5" s="238"/>
      <c r="F5" s="238"/>
      <c r="G5" s="238"/>
      <c r="H5" s="134"/>
      <c r="I5" s="136"/>
      <c r="J5" s="239"/>
      <c r="K5" s="239"/>
      <c r="L5" s="239"/>
      <c r="M5" s="239"/>
      <c r="N5" s="238"/>
      <c r="O5" s="238"/>
    </row>
    <row r="6" spans="1:15" ht="30" customHeight="1">
      <c r="A6" s="98"/>
      <c r="B6" s="155"/>
      <c r="C6" s="236"/>
      <c r="D6" s="236"/>
      <c r="E6" s="236"/>
      <c r="F6" s="236"/>
      <c r="G6" s="236"/>
      <c r="H6" s="133"/>
      <c r="I6" s="135"/>
      <c r="J6" s="237"/>
      <c r="K6" s="237"/>
      <c r="L6" s="237"/>
      <c r="M6" s="237"/>
      <c r="N6" s="236"/>
      <c r="O6" s="236"/>
    </row>
    <row r="7" spans="1:15" ht="30" customHeight="1">
      <c r="A7" s="98"/>
      <c r="B7" s="156"/>
      <c r="C7" s="238"/>
      <c r="D7" s="238"/>
      <c r="E7" s="238"/>
      <c r="F7" s="238"/>
      <c r="G7" s="238"/>
      <c r="H7" s="134"/>
      <c r="I7" s="136"/>
      <c r="J7" s="239"/>
      <c r="K7" s="239"/>
      <c r="L7" s="239"/>
      <c r="M7" s="239"/>
      <c r="N7" s="238"/>
      <c r="O7" s="238"/>
    </row>
    <row r="8" spans="1:15" ht="30" customHeight="1">
      <c r="A8" s="98"/>
      <c r="B8" s="155"/>
      <c r="C8" s="236"/>
      <c r="D8" s="236"/>
      <c r="E8" s="236"/>
      <c r="F8" s="236"/>
      <c r="G8" s="236"/>
      <c r="H8" s="133"/>
      <c r="I8" s="135"/>
      <c r="J8" s="237"/>
      <c r="K8" s="237"/>
      <c r="L8" s="237"/>
      <c r="M8" s="237"/>
      <c r="N8" s="236"/>
      <c r="O8" s="236"/>
    </row>
    <row r="9" spans="1:15" ht="30" customHeight="1">
      <c r="A9" s="98"/>
      <c r="B9" s="156"/>
      <c r="C9" s="238"/>
      <c r="D9" s="238"/>
      <c r="E9" s="238"/>
      <c r="F9" s="238"/>
      <c r="G9" s="238"/>
      <c r="H9" s="134"/>
      <c r="I9" s="136"/>
      <c r="J9" s="239"/>
      <c r="K9" s="239"/>
      <c r="L9" s="239"/>
      <c r="M9" s="239"/>
      <c r="N9" s="238"/>
      <c r="O9" s="238"/>
    </row>
    <row r="10" spans="1:15" ht="30" customHeight="1">
      <c r="A10" s="98"/>
      <c r="B10" s="155"/>
      <c r="C10" s="236"/>
      <c r="D10" s="236"/>
      <c r="E10" s="236"/>
      <c r="F10" s="236"/>
      <c r="G10" s="236"/>
      <c r="H10" s="133"/>
      <c r="I10" s="135"/>
      <c r="J10" s="237"/>
      <c r="K10" s="237"/>
      <c r="L10" s="237"/>
      <c r="M10" s="237"/>
      <c r="N10" s="236"/>
      <c r="O10" s="236"/>
    </row>
    <row r="11" spans="1:15" ht="30" customHeight="1">
      <c r="A11" s="98"/>
      <c r="B11" s="156"/>
      <c r="C11" s="238"/>
      <c r="D11" s="238"/>
      <c r="E11" s="238"/>
      <c r="F11" s="238"/>
      <c r="G11" s="238"/>
      <c r="H11" s="134"/>
      <c r="I11" s="136"/>
      <c r="J11" s="239"/>
      <c r="K11" s="239"/>
      <c r="L11" s="239"/>
      <c r="M11" s="239"/>
      <c r="N11" s="238"/>
      <c r="O11" s="238"/>
    </row>
    <row r="12" spans="1:15" ht="30" customHeight="1">
      <c r="A12" s="98"/>
      <c r="B12" s="155"/>
      <c r="C12" s="236"/>
      <c r="D12" s="236"/>
      <c r="E12" s="236"/>
      <c r="F12" s="236"/>
      <c r="G12" s="236"/>
      <c r="H12" s="133"/>
      <c r="I12" s="135"/>
      <c r="J12" s="237"/>
      <c r="K12" s="237"/>
      <c r="L12" s="237"/>
      <c r="M12" s="237"/>
      <c r="N12" s="236"/>
      <c r="O12" s="236"/>
    </row>
    <row r="13" spans="1:15" ht="30" customHeight="1">
      <c r="A13" s="98"/>
      <c r="B13" s="156"/>
      <c r="C13" s="238"/>
      <c r="D13" s="238"/>
      <c r="E13" s="238"/>
      <c r="F13" s="238"/>
      <c r="G13" s="238"/>
      <c r="H13" s="134"/>
      <c r="I13" s="136"/>
      <c r="J13" s="239"/>
      <c r="K13" s="239"/>
      <c r="L13" s="239"/>
      <c r="M13" s="239"/>
      <c r="N13" s="238"/>
      <c r="O13" s="238"/>
    </row>
    <row r="14" spans="1:15" ht="30" customHeight="1">
      <c r="A14" s="98"/>
      <c r="B14" s="155"/>
      <c r="C14" s="236"/>
      <c r="D14" s="236"/>
      <c r="E14" s="236"/>
      <c r="F14" s="236"/>
      <c r="G14" s="236"/>
      <c r="H14" s="133"/>
      <c r="I14" s="135"/>
      <c r="J14" s="237"/>
      <c r="K14" s="237"/>
      <c r="L14" s="237"/>
      <c r="M14" s="237"/>
      <c r="N14" s="236"/>
      <c r="O14" s="236"/>
    </row>
    <row r="15" spans="1:15" ht="30" customHeight="1">
      <c r="A15" s="98"/>
      <c r="B15" s="156"/>
      <c r="C15" s="238"/>
      <c r="D15" s="238"/>
      <c r="E15" s="238"/>
      <c r="F15" s="238"/>
      <c r="G15" s="238"/>
      <c r="H15" s="134"/>
      <c r="I15" s="136"/>
      <c r="J15" s="239"/>
      <c r="K15" s="239"/>
      <c r="L15" s="239"/>
      <c r="M15" s="239"/>
      <c r="N15" s="238"/>
      <c r="O15" s="238"/>
    </row>
    <row r="16" spans="1:15" ht="30" customHeight="1">
      <c r="A16" s="98"/>
      <c r="B16" s="155"/>
      <c r="C16" s="236"/>
      <c r="D16" s="236"/>
      <c r="E16" s="236"/>
      <c r="F16" s="236"/>
      <c r="G16" s="236"/>
      <c r="H16" s="133"/>
      <c r="I16" s="135"/>
      <c r="J16" s="237"/>
      <c r="K16" s="237"/>
      <c r="L16" s="237"/>
      <c r="M16" s="237"/>
      <c r="N16" s="236"/>
      <c r="O16" s="236"/>
    </row>
    <row r="17" spans="1:15" ht="30" customHeight="1">
      <c r="A17" s="98"/>
      <c r="B17" s="156"/>
      <c r="C17" s="238"/>
      <c r="D17" s="238"/>
      <c r="E17" s="238"/>
      <c r="F17" s="238"/>
      <c r="G17" s="238"/>
      <c r="H17" s="134"/>
      <c r="I17" s="136"/>
      <c r="J17" s="239"/>
      <c r="K17" s="239"/>
      <c r="L17" s="239"/>
      <c r="M17" s="239"/>
      <c r="N17" s="238"/>
      <c r="O17" s="238"/>
    </row>
    <row r="18" spans="1:15" ht="30" customHeight="1">
      <c r="A18" s="98"/>
      <c r="B18" s="155"/>
      <c r="C18" s="236"/>
      <c r="D18" s="236"/>
      <c r="E18" s="236"/>
      <c r="F18" s="236"/>
      <c r="G18" s="236"/>
      <c r="H18" s="133"/>
      <c r="I18" s="135"/>
      <c r="J18" s="237"/>
      <c r="K18" s="237"/>
      <c r="L18" s="237"/>
      <c r="M18" s="237"/>
      <c r="N18" s="236"/>
      <c r="O18" s="236"/>
    </row>
    <row r="19" spans="1:15" ht="30" customHeight="1">
      <c r="A19" s="98"/>
      <c r="B19" s="156"/>
      <c r="C19" s="238"/>
      <c r="D19" s="238"/>
      <c r="E19" s="238"/>
      <c r="F19" s="238"/>
      <c r="G19" s="238"/>
      <c r="H19" s="134"/>
      <c r="I19" s="136"/>
      <c r="J19" s="239"/>
      <c r="K19" s="239"/>
      <c r="L19" s="239"/>
      <c r="M19" s="239"/>
      <c r="N19" s="238"/>
      <c r="O19" s="238"/>
    </row>
    <row r="20" spans="1:15" ht="30" customHeight="1">
      <c r="A20" s="98"/>
      <c r="B20" s="155"/>
      <c r="C20" s="236"/>
      <c r="D20" s="236"/>
      <c r="E20" s="236"/>
      <c r="F20" s="236"/>
      <c r="G20" s="236"/>
      <c r="H20" s="133"/>
      <c r="I20" s="135"/>
      <c r="J20" s="237"/>
      <c r="K20" s="237"/>
      <c r="L20" s="237"/>
      <c r="M20" s="237"/>
      <c r="N20" s="236"/>
      <c r="O20" s="236"/>
    </row>
    <row r="21" spans="1:15" ht="30" customHeight="1">
      <c r="A21" s="98"/>
      <c r="B21" s="156"/>
      <c r="C21" s="238"/>
      <c r="D21" s="238"/>
      <c r="E21" s="238"/>
      <c r="F21" s="238"/>
      <c r="G21" s="238"/>
      <c r="H21" s="134"/>
      <c r="I21" s="136"/>
      <c r="J21" s="239"/>
      <c r="K21" s="239"/>
      <c r="L21" s="239"/>
      <c r="M21" s="239"/>
      <c r="N21" s="238"/>
      <c r="O21" s="238"/>
    </row>
    <row r="22" spans="1:15" ht="30" customHeight="1">
      <c r="A22" s="98"/>
      <c r="B22" s="155"/>
      <c r="C22" s="236"/>
      <c r="D22" s="236"/>
      <c r="E22" s="236"/>
      <c r="F22" s="236"/>
      <c r="G22" s="236"/>
      <c r="H22" s="133"/>
      <c r="I22" s="135"/>
      <c r="J22" s="237"/>
      <c r="K22" s="237"/>
      <c r="L22" s="237"/>
      <c r="M22" s="237"/>
      <c r="N22" s="236"/>
      <c r="O22" s="236"/>
    </row>
    <row r="23" spans="1:15" ht="30" customHeight="1">
      <c r="A23" s="98"/>
      <c r="B23" s="156"/>
      <c r="C23" s="238"/>
      <c r="D23" s="238"/>
      <c r="E23" s="238"/>
      <c r="F23" s="238"/>
      <c r="G23" s="238"/>
      <c r="H23" s="134"/>
      <c r="I23" s="136"/>
      <c r="J23" s="239"/>
      <c r="K23" s="239"/>
      <c r="L23" s="239"/>
      <c r="M23" s="239"/>
      <c r="N23" s="238"/>
      <c r="O23" s="238"/>
    </row>
    <row r="24" spans="1:15" ht="30" customHeight="1">
      <c r="A24" s="98"/>
      <c r="B24" s="155"/>
      <c r="C24" s="236"/>
      <c r="D24" s="236"/>
      <c r="E24" s="236"/>
      <c r="F24" s="236"/>
      <c r="G24" s="236"/>
      <c r="H24" s="133"/>
      <c r="I24" s="135"/>
      <c r="J24" s="237"/>
      <c r="K24" s="237"/>
      <c r="L24" s="237"/>
      <c r="M24" s="237"/>
      <c r="N24" s="236"/>
      <c r="O24" s="236"/>
    </row>
    <row r="25" spans="1:15" ht="30" customHeight="1">
      <c r="A25" s="98"/>
      <c r="B25" s="156"/>
      <c r="C25" s="238"/>
      <c r="D25" s="238"/>
      <c r="E25" s="238"/>
      <c r="F25" s="238"/>
      <c r="G25" s="238"/>
      <c r="H25" s="134"/>
      <c r="I25" s="136"/>
      <c r="J25" s="239"/>
      <c r="K25" s="239"/>
      <c r="L25" s="239"/>
      <c r="M25" s="239"/>
      <c r="N25" s="238"/>
      <c r="O25" s="238"/>
    </row>
    <row r="26" spans="1:15" ht="30" customHeight="1">
      <c r="A26" s="98"/>
      <c r="B26" s="155"/>
      <c r="C26" s="236"/>
      <c r="D26" s="236"/>
      <c r="E26" s="236"/>
      <c r="F26" s="236"/>
      <c r="G26" s="236"/>
      <c r="H26" s="133"/>
      <c r="I26" s="135"/>
      <c r="J26" s="237"/>
      <c r="K26" s="237"/>
      <c r="L26" s="237"/>
      <c r="M26" s="237"/>
      <c r="N26" s="236"/>
      <c r="O26" s="236"/>
    </row>
    <row r="27" spans="1:15" ht="30" customHeight="1">
      <c r="A27" s="98"/>
      <c r="B27" s="156"/>
      <c r="C27" s="238"/>
      <c r="D27" s="238"/>
      <c r="E27" s="238"/>
      <c r="F27" s="238"/>
      <c r="G27" s="238"/>
      <c r="H27" s="134"/>
      <c r="I27" s="136"/>
      <c r="J27" s="239"/>
      <c r="K27" s="239"/>
      <c r="L27" s="239"/>
      <c r="M27" s="239"/>
      <c r="N27" s="238"/>
      <c r="O27" s="238"/>
    </row>
    <row r="28" spans="1:15">
      <c r="A28" s="98"/>
      <c r="B28" s="98"/>
      <c r="C28" s="98"/>
      <c r="D28" s="98"/>
      <c r="E28" s="98"/>
      <c r="F28" s="98"/>
      <c r="G28" s="98"/>
      <c r="H28" s="98"/>
      <c r="I28" s="98"/>
      <c r="J28" s="240" t="s">
        <v>20</v>
      </c>
      <c r="K28" s="243"/>
      <c r="L28" s="242"/>
      <c r="M28" s="244"/>
      <c r="N28" s="127"/>
      <c r="O28" s="128"/>
    </row>
  </sheetData>
  <mergeCells count="129">
    <mergeCell ref="M1:N1"/>
    <mergeCell ref="M2:O2"/>
    <mergeCell ref="J3:K3"/>
    <mergeCell ref="L3:M3"/>
    <mergeCell ref="N3:O3"/>
    <mergeCell ref="C4:E4"/>
    <mergeCell ref="F4:G4"/>
    <mergeCell ref="J4:K4"/>
    <mergeCell ref="L4:M4"/>
    <mergeCell ref="N4:O4"/>
    <mergeCell ref="C3:E3"/>
    <mergeCell ref="F3:G3"/>
    <mergeCell ref="C5:E5"/>
    <mergeCell ref="F5:G5"/>
    <mergeCell ref="J5:K5"/>
    <mergeCell ref="L5:M5"/>
    <mergeCell ref="N5:O5"/>
    <mergeCell ref="C6:E6"/>
    <mergeCell ref="F6:G6"/>
    <mergeCell ref="J6:K6"/>
    <mergeCell ref="L6:M6"/>
    <mergeCell ref="N6:O6"/>
    <mergeCell ref="C7:E7"/>
    <mergeCell ref="F7:G7"/>
    <mergeCell ref="J7:K7"/>
    <mergeCell ref="L7:M7"/>
    <mergeCell ref="N7:O7"/>
    <mergeCell ref="C16:E16"/>
    <mergeCell ref="F16:G16"/>
    <mergeCell ref="J16:K16"/>
    <mergeCell ref="L16:M16"/>
    <mergeCell ref="N16:O16"/>
    <mergeCell ref="C14:E14"/>
    <mergeCell ref="F14:G14"/>
    <mergeCell ref="C8:E8"/>
    <mergeCell ref="N10:O10"/>
    <mergeCell ref="C11:E11"/>
    <mergeCell ref="F11:G11"/>
    <mergeCell ref="J11:K11"/>
    <mergeCell ref="L11:M11"/>
    <mergeCell ref="N11:O11"/>
    <mergeCell ref="N12:O12"/>
    <mergeCell ref="N13:O13"/>
    <mergeCell ref="F8:G8"/>
    <mergeCell ref="J8:K8"/>
    <mergeCell ref="L8:M8"/>
    <mergeCell ref="F24:G24"/>
    <mergeCell ref="J24:K24"/>
    <mergeCell ref="L24:M24"/>
    <mergeCell ref="N24:O24"/>
    <mergeCell ref="C19:E19"/>
    <mergeCell ref="F19:G19"/>
    <mergeCell ref="J19:K19"/>
    <mergeCell ref="L19:M19"/>
    <mergeCell ref="N19:O19"/>
    <mergeCell ref="C20:E20"/>
    <mergeCell ref="F20:G20"/>
    <mergeCell ref="J20:K20"/>
    <mergeCell ref="L20:M20"/>
    <mergeCell ref="N20:O20"/>
    <mergeCell ref="J28:K28"/>
    <mergeCell ref="L28:M28"/>
    <mergeCell ref="C10:E10"/>
    <mergeCell ref="F10:G10"/>
    <mergeCell ref="J10:K10"/>
    <mergeCell ref="L10:M10"/>
    <mergeCell ref="C12:E12"/>
    <mergeCell ref="F12:G12"/>
    <mergeCell ref="J12:K12"/>
    <mergeCell ref="L12:M12"/>
    <mergeCell ref="C27:E27"/>
    <mergeCell ref="F27:G27"/>
    <mergeCell ref="J27:K27"/>
    <mergeCell ref="L27:M27"/>
    <mergeCell ref="C13:E13"/>
    <mergeCell ref="F13:G13"/>
    <mergeCell ref="J13:K13"/>
    <mergeCell ref="L13:M13"/>
    <mergeCell ref="L25:M25"/>
    <mergeCell ref="C26:E26"/>
    <mergeCell ref="F26:G26"/>
    <mergeCell ref="J26:K26"/>
    <mergeCell ref="L26:M26"/>
    <mergeCell ref="C21:E21"/>
    <mergeCell ref="N27:O27"/>
    <mergeCell ref="C25:E25"/>
    <mergeCell ref="F25:G25"/>
    <mergeCell ref="J25:K25"/>
    <mergeCell ref="J14:K14"/>
    <mergeCell ref="L14:M14"/>
    <mergeCell ref="N14:O14"/>
    <mergeCell ref="C15:E15"/>
    <mergeCell ref="F15:G15"/>
    <mergeCell ref="J15:K15"/>
    <mergeCell ref="L15:M15"/>
    <mergeCell ref="N15:O15"/>
    <mergeCell ref="C23:E23"/>
    <mergeCell ref="F23:G23"/>
    <mergeCell ref="J23:K23"/>
    <mergeCell ref="L23:M23"/>
    <mergeCell ref="N23:O23"/>
    <mergeCell ref="N25:O25"/>
    <mergeCell ref="N26:O26"/>
    <mergeCell ref="F21:G21"/>
    <mergeCell ref="J21:K21"/>
    <mergeCell ref="L21:M21"/>
    <mergeCell ref="N21:O21"/>
    <mergeCell ref="C24:E24"/>
    <mergeCell ref="N8:O8"/>
    <mergeCell ref="C9:E9"/>
    <mergeCell ref="F9:G9"/>
    <mergeCell ref="J9:K9"/>
    <mergeCell ref="L9:M9"/>
    <mergeCell ref="N9:O9"/>
    <mergeCell ref="C22:E22"/>
    <mergeCell ref="F22:G22"/>
    <mergeCell ref="J22:K22"/>
    <mergeCell ref="L22:M22"/>
    <mergeCell ref="N22:O22"/>
    <mergeCell ref="C17:E17"/>
    <mergeCell ref="F17:G17"/>
    <mergeCell ref="J17:K17"/>
    <mergeCell ref="L17:M17"/>
    <mergeCell ref="N17:O17"/>
    <mergeCell ref="C18:E18"/>
    <mergeCell ref="F18:G18"/>
    <mergeCell ref="J18:K18"/>
    <mergeCell ref="L18:M18"/>
    <mergeCell ref="N18:O18"/>
  </mergeCells>
  <phoneticPr fontId="1"/>
  <conditionalFormatting sqref="B1:B1048576">
    <cfRule type="expression" dxfId="48" priority="1">
      <formula>AND(HIDE_NO = TRUE, ISNUMBER(B1),ROW()&gt;=sttLine(n))</formula>
    </cfRule>
  </conditionalFormatting>
  <conditionalFormatting sqref="H1:H1048576">
    <cfRule type="expression" dxfId="47" priority="2">
      <formula>AND(ROW()&gt;=4,H1=INT(H1))</formula>
    </cfRule>
    <cfRule type="expression" dxfId="46" priority="3">
      <formula>AND(ROW()&gt;=4,H1&lt;&gt;INT(H1))</formula>
    </cfRule>
  </conditionalFormatting>
  <conditionalFormatting sqref="J1:K1048576">
    <cfRule type="expression" dxfId="45" priority="4">
      <formula>AND(TanDispCtrl&lt;=0, ROW()&gt;=4,J1*10&lt;&gt;INT(J1)*10)</formula>
    </cfRule>
    <cfRule type="expression" dxfId="44" priority="5">
      <formula>AND(TanDispCtrl=1, ROW()&gt;=4,J1*100&lt;&gt;INT(J1)*100)</formula>
    </cfRule>
    <cfRule type="expression" dxfId="43" priority="6">
      <formula>AND(TanDispCtrl = 1, ROW()&gt;=4,J1=INT(J1))</formula>
    </cfRule>
    <cfRule type="expression" dxfId="42" priority="7">
      <formula>AND(TanDispCtrl = 1, ROW()&gt;=4,J1&lt;&gt;INT(J1))</formula>
    </cfRule>
    <cfRule type="expression" dxfId="41" priority="8">
      <formula>AND(TanDispCtrl = 2, ROW()&gt;=4,J1=INT(J1))</formula>
    </cfRule>
    <cfRule type="expression" dxfId="40" priority="9">
      <formula>AND(TanDispCtrl = 2, ROW()&gt;=4,J1&lt;&gt;INT(J1))</formula>
    </cfRule>
  </conditionalFormatting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pageSetUpPr fitToPage="1"/>
  </sheetPr>
  <dimension ref="A1:R28"/>
  <sheetViews>
    <sheetView showGridLines="0" zoomScaleNormal="100" zoomScaleSheetLayoutView="100" workbookViewId="0"/>
  </sheetViews>
  <sheetFormatPr defaultRowHeight="15.75"/>
  <cols>
    <col min="1" max="1" width="4.625" style="1" customWidth="1"/>
    <col min="2" max="2" width="5.625" style="1" customWidth="1"/>
    <col min="3" max="5" width="3.625" style="1" customWidth="1"/>
    <col min="6" max="6" width="1.375" style="1" customWidth="1"/>
    <col min="7" max="7" width="15.625" style="1" customWidth="1"/>
    <col min="8" max="8" width="12.75" style="1" customWidth="1"/>
    <col min="9" max="9" width="1.25" style="1" customWidth="1"/>
    <col min="10" max="10" width="4.875" style="1" customWidth="1"/>
    <col min="11" max="11" width="4.625" style="4" customWidth="1"/>
    <col min="12" max="12" width="1.375" style="1" customWidth="1"/>
    <col min="13" max="13" width="9.875" style="1" customWidth="1"/>
    <col min="14" max="14" width="5.125" style="1" customWidth="1"/>
    <col min="15" max="15" width="6" style="1" customWidth="1"/>
    <col min="16" max="16" width="1.5" style="1" customWidth="1"/>
    <col min="17" max="17" width="10.75" style="1" customWidth="1"/>
    <col min="18" max="18" width="4.625" style="1" customWidth="1"/>
    <col min="19" max="16384" width="9" style="1"/>
  </cols>
  <sheetData>
    <row r="1" spans="1:18" ht="23.25" customHeight="1">
      <c r="A1" s="98"/>
      <c r="B1" s="147" t="str">
        <f xml:space="preserve"> "見積番号　　" &amp; MitumoriNo</f>
        <v>見積番号　　12345678</v>
      </c>
      <c r="C1" s="147"/>
      <c r="D1" s="147"/>
      <c r="E1" s="147"/>
      <c r="F1" s="148"/>
      <c r="G1" s="149"/>
      <c r="H1" s="248" t="s">
        <v>97</v>
      </c>
      <c r="I1" s="249"/>
      <c r="J1" s="249"/>
      <c r="K1" s="249"/>
      <c r="L1" s="249"/>
      <c r="M1" s="249"/>
      <c r="N1" s="98"/>
      <c r="O1" s="247">
        <f>MitumoriOutDate_Text</f>
        <v>43100</v>
      </c>
      <c r="P1" s="247"/>
      <c r="Q1" s="247"/>
    </row>
    <row r="2" spans="1:18" ht="23.25" customHeight="1">
      <c r="A2" s="98"/>
      <c r="B2" s="216" t="str">
        <f>KojiKenmei_Text</f>
        <v>最終見積案</v>
      </c>
      <c r="C2" s="208"/>
      <c r="D2" s="208"/>
      <c r="E2" s="208"/>
      <c r="F2" s="208"/>
      <c r="G2" s="208"/>
      <c r="H2" s="208"/>
      <c r="I2" s="98"/>
      <c r="J2" s="98"/>
      <c r="K2" s="109"/>
      <c r="L2" s="207" t="str">
        <f>Kaisyamei</f>
        <v>株式会社 サンプル建設</v>
      </c>
      <c r="M2" s="208"/>
      <c r="N2" s="208"/>
      <c r="O2" s="208"/>
      <c r="P2" s="208"/>
      <c r="Q2" s="208"/>
    </row>
    <row r="3" spans="1:18" ht="30" customHeight="1">
      <c r="A3" s="124"/>
      <c r="B3" s="123" t="s">
        <v>18</v>
      </c>
      <c r="C3" s="151" t="s">
        <v>19</v>
      </c>
      <c r="D3" s="151"/>
      <c r="E3" s="151"/>
      <c r="F3" s="214" t="s">
        <v>28</v>
      </c>
      <c r="G3" s="214"/>
      <c r="H3" s="214" t="s">
        <v>29</v>
      </c>
      <c r="I3" s="214"/>
      <c r="J3" s="112" t="s">
        <v>30</v>
      </c>
      <c r="K3" s="112" t="s">
        <v>31</v>
      </c>
      <c r="L3" s="214" t="s">
        <v>32</v>
      </c>
      <c r="M3" s="214"/>
      <c r="N3" s="214" t="s">
        <v>33</v>
      </c>
      <c r="O3" s="214"/>
      <c r="P3" s="214" t="s">
        <v>24</v>
      </c>
      <c r="Q3" s="214"/>
      <c r="R3" s="3"/>
    </row>
    <row r="4" spans="1:18" ht="30" customHeight="1">
      <c r="A4" s="124"/>
      <c r="B4" s="155"/>
      <c r="C4" s="157"/>
      <c r="D4" s="158"/>
      <c r="E4" s="159"/>
      <c r="F4" s="236"/>
      <c r="G4" s="236"/>
      <c r="H4" s="236"/>
      <c r="I4" s="236"/>
      <c r="J4" s="133"/>
      <c r="K4" s="135"/>
      <c r="L4" s="237"/>
      <c r="M4" s="237"/>
      <c r="N4" s="237"/>
      <c r="O4" s="237"/>
      <c r="P4" s="236"/>
      <c r="Q4" s="236"/>
      <c r="R4" s="3"/>
    </row>
    <row r="5" spans="1:18" ht="30" customHeight="1">
      <c r="A5" s="124"/>
      <c r="B5" s="156"/>
      <c r="C5" s="160"/>
      <c r="D5" s="161"/>
      <c r="E5" s="162"/>
      <c r="F5" s="238"/>
      <c r="G5" s="238"/>
      <c r="H5" s="238"/>
      <c r="I5" s="238"/>
      <c r="J5" s="134"/>
      <c r="K5" s="136"/>
      <c r="L5" s="239"/>
      <c r="M5" s="239"/>
      <c r="N5" s="239"/>
      <c r="O5" s="239"/>
      <c r="P5" s="238"/>
      <c r="Q5" s="238"/>
      <c r="R5" s="3"/>
    </row>
    <row r="6" spans="1:18" ht="30" customHeight="1">
      <c r="A6" s="124"/>
      <c r="B6" s="155"/>
      <c r="C6" s="157"/>
      <c r="D6" s="158"/>
      <c r="E6" s="159"/>
      <c r="F6" s="236"/>
      <c r="G6" s="236"/>
      <c r="H6" s="236"/>
      <c r="I6" s="236"/>
      <c r="J6" s="133"/>
      <c r="K6" s="135"/>
      <c r="L6" s="237"/>
      <c r="M6" s="237"/>
      <c r="N6" s="237"/>
      <c r="O6" s="237"/>
      <c r="P6" s="236"/>
      <c r="Q6" s="236"/>
      <c r="R6" s="3"/>
    </row>
    <row r="7" spans="1:18" ht="30" customHeight="1">
      <c r="A7" s="124"/>
      <c r="B7" s="156"/>
      <c r="C7" s="160"/>
      <c r="D7" s="161"/>
      <c r="E7" s="162"/>
      <c r="F7" s="238"/>
      <c r="G7" s="238"/>
      <c r="H7" s="238"/>
      <c r="I7" s="238"/>
      <c r="J7" s="134"/>
      <c r="K7" s="136"/>
      <c r="L7" s="239"/>
      <c r="M7" s="239"/>
      <c r="N7" s="239"/>
      <c r="O7" s="239"/>
      <c r="P7" s="238"/>
      <c r="Q7" s="238"/>
      <c r="R7" s="3"/>
    </row>
    <row r="8" spans="1:18" ht="30" customHeight="1">
      <c r="A8" s="124"/>
      <c r="B8" s="155"/>
      <c r="C8" s="157"/>
      <c r="D8" s="158"/>
      <c r="E8" s="159"/>
      <c r="F8" s="236"/>
      <c r="G8" s="236"/>
      <c r="H8" s="236"/>
      <c r="I8" s="236"/>
      <c r="J8" s="133"/>
      <c r="K8" s="135"/>
      <c r="L8" s="237"/>
      <c r="M8" s="237"/>
      <c r="N8" s="237"/>
      <c r="O8" s="237"/>
      <c r="P8" s="236"/>
      <c r="Q8" s="236"/>
      <c r="R8" s="3"/>
    </row>
    <row r="9" spans="1:18" ht="30" customHeight="1">
      <c r="A9" s="124"/>
      <c r="B9" s="156"/>
      <c r="C9" s="160"/>
      <c r="D9" s="161"/>
      <c r="E9" s="162"/>
      <c r="F9" s="238"/>
      <c r="G9" s="238"/>
      <c r="H9" s="238"/>
      <c r="I9" s="238"/>
      <c r="J9" s="134"/>
      <c r="K9" s="136"/>
      <c r="L9" s="239"/>
      <c r="M9" s="239"/>
      <c r="N9" s="239"/>
      <c r="O9" s="239"/>
      <c r="P9" s="238"/>
      <c r="Q9" s="238"/>
      <c r="R9" s="3"/>
    </row>
    <row r="10" spans="1:18" ht="30" customHeight="1">
      <c r="A10" s="124"/>
      <c r="B10" s="155"/>
      <c r="C10" s="157"/>
      <c r="D10" s="158"/>
      <c r="E10" s="159"/>
      <c r="F10" s="236"/>
      <c r="G10" s="236"/>
      <c r="H10" s="236"/>
      <c r="I10" s="236"/>
      <c r="J10" s="133"/>
      <c r="K10" s="135"/>
      <c r="L10" s="237"/>
      <c r="M10" s="237"/>
      <c r="N10" s="237"/>
      <c r="O10" s="237"/>
      <c r="P10" s="236"/>
      <c r="Q10" s="236"/>
      <c r="R10" s="3"/>
    </row>
    <row r="11" spans="1:18" ht="30" customHeight="1">
      <c r="A11" s="124"/>
      <c r="B11" s="156"/>
      <c r="C11" s="160"/>
      <c r="D11" s="161"/>
      <c r="E11" s="162"/>
      <c r="F11" s="238"/>
      <c r="G11" s="238"/>
      <c r="H11" s="238"/>
      <c r="I11" s="238"/>
      <c r="J11" s="134"/>
      <c r="K11" s="136"/>
      <c r="L11" s="239"/>
      <c r="M11" s="239"/>
      <c r="N11" s="239"/>
      <c r="O11" s="239"/>
      <c r="P11" s="238"/>
      <c r="Q11" s="238"/>
      <c r="R11" s="3"/>
    </row>
    <row r="12" spans="1:18" ht="30" customHeight="1">
      <c r="A12" s="124"/>
      <c r="B12" s="155"/>
      <c r="C12" s="157"/>
      <c r="D12" s="158"/>
      <c r="E12" s="159"/>
      <c r="F12" s="236"/>
      <c r="G12" s="236"/>
      <c r="H12" s="236"/>
      <c r="I12" s="236"/>
      <c r="J12" s="133"/>
      <c r="K12" s="135"/>
      <c r="L12" s="237"/>
      <c r="M12" s="237"/>
      <c r="N12" s="237"/>
      <c r="O12" s="237"/>
      <c r="P12" s="236"/>
      <c r="Q12" s="236"/>
      <c r="R12" s="3"/>
    </row>
    <row r="13" spans="1:18" ht="30" customHeight="1">
      <c r="A13" s="124"/>
      <c r="B13" s="156"/>
      <c r="C13" s="160"/>
      <c r="D13" s="161"/>
      <c r="E13" s="162"/>
      <c r="F13" s="238"/>
      <c r="G13" s="238"/>
      <c r="H13" s="238"/>
      <c r="I13" s="238"/>
      <c r="J13" s="134"/>
      <c r="K13" s="136"/>
      <c r="L13" s="239"/>
      <c r="M13" s="239"/>
      <c r="N13" s="239"/>
      <c r="O13" s="239"/>
      <c r="P13" s="238"/>
      <c r="Q13" s="238"/>
      <c r="R13" s="3"/>
    </row>
    <row r="14" spans="1:18" ht="30" customHeight="1">
      <c r="A14" s="124"/>
      <c r="B14" s="155"/>
      <c r="C14" s="157"/>
      <c r="D14" s="158"/>
      <c r="E14" s="159"/>
      <c r="F14" s="236"/>
      <c r="G14" s="236"/>
      <c r="H14" s="236"/>
      <c r="I14" s="236"/>
      <c r="J14" s="133"/>
      <c r="K14" s="135"/>
      <c r="L14" s="237"/>
      <c r="M14" s="237"/>
      <c r="N14" s="237"/>
      <c r="O14" s="237"/>
      <c r="P14" s="236"/>
      <c r="Q14" s="236"/>
      <c r="R14" s="3"/>
    </row>
    <row r="15" spans="1:18" ht="30" customHeight="1">
      <c r="A15" s="124"/>
      <c r="B15" s="156"/>
      <c r="C15" s="160"/>
      <c r="D15" s="161"/>
      <c r="E15" s="162"/>
      <c r="F15" s="238"/>
      <c r="G15" s="238"/>
      <c r="H15" s="238"/>
      <c r="I15" s="238"/>
      <c r="J15" s="134"/>
      <c r="K15" s="136"/>
      <c r="L15" s="239"/>
      <c r="M15" s="239"/>
      <c r="N15" s="239"/>
      <c r="O15" s="239"/>
      <c r="P15" s="238"/>
      <c r="Q15" s="238"/>
      <c r="R15" s="3"/>
    </row>
    <row r="16" spans="1:18" ht="30" customHeight="1">
      <c r="A16" s="124"/>
      <c r="B16" s="155"/>
      <c r="C16" s="157"/>
      <c r="D16" s="158"/>
      <c r="E16" s="159"/>
      <c r="F16" s="236"/>
      <c r="G16" s="236"/>
      <c r="H16" s="236"/>
      <c r="I16" s="236"/>
      <c r="J16" s="133"/>
      <c r="K16" s="135"/>
      <c r="L16" s="237"/>
      <c r="M16" s="237"/>
      <c r="N16" s="237"/>
      <c r="O16" s="237"/>
      <c r="P16" s="236"/>
      <c r="Q16" s="236"/>
      <c r="R16" s="3"/>
    </row>
    <row r="17" spans="1:18" ht="30" customHeight="1">
      <c r="A17" s="124"/>
      <c r="B17" s="156"/>
      <c r="C17" s="160"/>
      <c r="D17" s="161"/>
      <c r="E17" s="162"/>
      <c r="F17" s="238"/>
      <c r="G17" s="238"/>
      <c r="H17" s="238"/>
      <c r="I17" s="238"/>
      <c r="J17" s="134"/>
      <c r="K17" s="136"/>
      <c r="L17" s="239"/>
      <c r="M17" s="239"/>
      <c r="N17" s="239"/>
      <c r="O17" s="239"/>
      <c r="P17" s="238"/>
      <c r="Q17" s="238"/>
      <c r="R17" s="3"/>
    </row>
    <row r="18" spans="1:18" ht="30" customHeight="1">
      <c r="A18" s="124"/>
      <c r="B18" s="155"/>
      <c r="C18" s="157"/>
      <c r="D18" s="158"/>
      <c r="E18" s="159"/>
      <c r="F18" s="236"/>
      <c r="G18" s="236"/>
      <c r="H18" s="236"/>
      <c r="I18" s="236"/>
      <c r="J18" s="133"/>
      <c r="K18" s="135"/>
      <c r="L18" s="237"/>
      <c r="M18" s="237"/>
      <c r="N18" s="237"/>
      <c r="O18" s="237"/>
      <c r="P18" s="236"/>
      <c r="Q18" s="236"/>
      <c r="R18" s="3"/>
    </row>
    <row r="19" spans="1:18" ht="30" customHeight="1">
      <c r="A19" s="124"/>
      <c r="B19" s="156"/>
      <c r="C19" s="160"/>
      <c r="D19" s="161"/>
      <c r="E19" s="162"/>
      <c r="F19" s="238"/>
      <c r="G19" s="238"/>
      <c r="H19" s="238"/>
      <c r="I19" s="238"/>
      <c r="J19" s="134"/>
      <c r="K19" s="136"/>
      <c r="L19" s="239"/>
      <c r="M19" s="239"/>
      <c r="N19" s="239"/>
      <c r="O19" s="239"/>
      <c r="P19" s="238"/>
      <c r="Q19" s="238"/>
      <c r="R19" s="3"/>
    </row>
    <row r="20" spans="1:18" ht="30" customHeight="1">
      <c r="A20" s="124"/>
      <c r="B20" s="155"/>
      <c r="C20" s="157"/>
      <c r="D20" s="158"/>
      <c r="E20" s="159"/>
      <c r="F20" s="236"/>
      <c r="G20" s="236"/>
      <c r="H20" s="236"/>
      <c r="I20" s="236"/>
      <c r="J20" s="133"/>
      <c r="K20" s="135"/>
      <c r="L20" s="237"/>
      <c r="M20" s="237"/>
      <c r="N20" s="237"/>
      <c r="O20" s="237"/>
      <c r="P20" s="236"/>
      <c r="Q20" s="236"/>
      <c r="R20" s="3"/>
    </row>
    <row r="21" spans="1:18" ht="30" customHeight="1">
      <c r="A21" s="124"/>
      <c r="B21" s="156"/>
      <c r="C21" s="160"/>
      <c r="D21" s="161"/>
      <c r="E21" s="162"/>
      <c r="F21" s="238"/>
      <c r="G21" s="238"/>
      <c r="H21" s="238"/>
      <c r="I21" s="238"/>
      <c r="J21" s="134"/>
      <c r="K21" s="136"/>
      <c r="L21" s="239"/>
      <c r="M21" s="239"/>
      <c r="N21" s="239"/>
      <c r="O21" s="239"/>
      <c r="P21" s="238"/>
      <c r="Q21" s="238"/>
      <c r="R21" s="3"/>
    </row>
    <row r="22" spans="1:18" ht="30" customHeight="1">
      <c r="A22" s="124"/>
      <c r="B22" s="155"/>
      <c r="C22" s="157"/>
      <c r="D22" s="158"/>
      <c r="E22" s="159"/>
      <c r="F22" s="236"/>
      <c r="G22" s="236"/>
      <c r="H22" s="236"/>
      <c r="I22" s="236"/>
      <c r="J22" s="133"/>
      <c r="K22" s="135"/>
      <c r="L22" s="237"/>
      <c r="M22" s="237"/>
      <c r="N22" s="237"/>
      <c r="O22" s="237"/>
      <c r="P22" s="236"/>
      <c r="Q22" s="236"/>
      <c r="R22" s="3"/>
    </row>
    <row r="23" spans="1:18" ht="30" customHeight="1">
      <c r="A23" s="124"/>
      <c r="B23" s="156"/>
      <c r="C23" s="160"/>
      <c r="D23" s="161"/>
      <c r="E23" s="162"/>
      <c r="F23" s="238"/>
      <c r="G23" s="238"/>
      <c r="H23" s="238"/>
      <c r="I23" s="238"/>
      <c r="J23" s="134"/>
      <c r="K23" s="136"/>
      <c r="L23" s="239"/>
      <c r="M23" s="239"/>
      <c r="N23" s="239"/>
      <c r="O23" s="239"/>
      <c r="P23" s="238"/>
      <c r="Q23" s="238"/>
      <c r="R23" s="3"/>
    </row>
    <row r="24" spans="1:18" ht="30" customHeight="1">
      <c r="A24" s="124"/>
      <c r="B24" s="155"/>
      <c r="C24" s="157"/>
      <c r="D24" s="158"/>
      <c r="E24" s="159"/>
      <c r="F24" s="236"/>
      <c r="G24" s="236"/>
      <c r="H24" s="236"/>
      <c r="I24" s="236"/>
      <c r="J24" s="133"/>
      <c r="K24" s="135"/>
      <c r="L24" s="237"/>
      <c r="M24" s="237"/>
      <c r="N24" s="237"/>
      <c r="O24" s="237"/>
      <c r="P24" s="236"/>
      <c r="Q24" s="236"/>
      <c r="R24" s="3"/>
    </row>
    <row r="25" spans="1:18" ht="30" customHeight="1">
      <c r="A25" s="124"/>
      <c r="B25" s="156"/>
      <c r="C25" s="160"/>
      <c r="D25" s="161"/>
      <c r="E25" s="162"/>
      <c r="F25" s="238"/>
      <c r="G25" s="238"/>
      <c r="H25" s="238"/>
      <c r="I25" s="238"/>
      <c r="J25" s="134"/>
      <c r="K25" s="136"/>
      <c r="L25" s="239"/>
      <c r="M25" s="239"/>
      <c r="N25" s="239"/>
      <c r="O25" s="239"/>
      <c r="P25" s="238"/>
      <c r="Q25" s="238"/>
      <c r="R25" s="3"/>
    </row>
    <row r="26" spans="1:18" ht="30" customHeight="1">
      <c r="A26" s="124"/>
      <c r="B26" s="155"/>
      <c r="C26" s="157"/>
      <c r="D26" s="158"/>
      <c r="E26" s="159"/>
      <c r="F26" s="236"/>
      <c r="G26" s="236"/>
      <c r="H26" s="236"/>
      <c r="I26" s="236"/>
      <c r="J26" s="133"/>
      <c r="K26" s="135"/>
      <c r="L26" s="237"/>
      <c r="M26" s="237"/>
      <c r="N26" s="237"/>
      <c r="O26" s="237"/>
      <c r="P26" s="236"/>
      <c r="Q26" s="236"/>
      <c r="R26" s="3"/>
    </row>
    <row r="27" spans="1:18" ht="30" customHeight="1">
      <c r="A27" s="124"/>
      <c r="B27" s="156"/>
      <c r="C27" s="160"/>
      <c r="D27" s="161"/>
      <c r="E27" s="162"/>
      <c r="F27" s="238"/>
      <c r="G27" s="238"/>
      <c r="H27" s="238"/>
      <c r="I27" s="238"/>
      <c r="J27" s="134"/>
      <c r="K27" s="136"/>
      <c r="L27" s="239"/>
      <c r="M27" s="239"/>
      <c r="N27" s="239"/>
      <c r="O27" s="239"/>
      <c r="P27" s="238"/>
      <c r="Q27" s="238"/>
      <c r="R27" s="3"/>
    </row>
    <row r="28" spans="1:18">
      <c r="A28" s="3"/>
      <c r="B28" s="3"/>
      <c r="C28" s="3"/>
      <c r="D28" s="3"/>
      <c r="E28" s="3"/>
      <c r="F28" s="3"/>
      <c r="G28" s="3"/>
      <c r="H28" s="3"/>
      <c r="I28" s="3"/>
      <c r="J28" s="3"/>
      <c r="K28" s="8"/>
      <c r="L28" s="3"/>
      <c r="M28" s="3"/>
      <c r="N28" s="3"/>
      <c r="O28" s="3"/>
      <c r="P28" s="3"/>
      <c r="Q28" s="3"/>
      <c r="R28" s="3"/>
    </row>
  </sheetData>
  <mergeCells count="129">
    <mergeCell ref="F24:G24"/>
    <mergeCell ref="H24:I24"/>
    <mergeCell ref="L24:M24"/>
    <mergeCell ref="N24:O24"/>
    <mergeCell ref="P24:Q24"/>
    <mergeCell ref="F27:G27"/>
    <mergeCell ref="H27:I27"/>
    <mergeCell ref="L27:M27"/>
    <mergeCell ref="N27:O27"/>
    <mergeCell ref="P27:Q27"/>
    <mergeCell ref="F25:G25"/>
    <mergeCell ref="H25:I25"/>
    <mergeCell ref="L25:M25"/>
    <mergeCell ref="N25:O25"/>
    <mergeCell ref="P25:Q25"/>
    <mergeCell ref="F26:G26"/>
    <mergeCell ref="H26:I26"/>
    <mergeCell ref="L26:M26"/>
    <mergeCell ref="N26:O26"/>
    <mergeCell ref="P26:Q26"/>
    <mergeCell ref="F22:G22"/>
    <mergeCell ref="H22:I22"/>
    <mergeCell ref="L22:M22"/>
    <mergeCell ref="N22:O22"/>
    <mergeCell ref="P22:Q22"/>
    <mergeCell ref="F23:G23"/>
    <mergeCell ref="H23:I23"/>
    <mergeCell ref="L23:M23"/>
    <mergeCell ref="N23:O23"/>
    <mergeCell ref="P23:Q23"/>
    <mergeCell ref="F20:G20"/>
    <mergeCell ref="H20:I20"/>
    <mergeCell ref="L20:M20"/>
    <mergeCell ref="N20:O20"/>
    <mergeCell ref="P20:Q20"/>
    <mergeCell ref="F21:G21"/>
    <mergeCell ref="H21:I21"/>
    <mergeCell ref="L21:M21"/>
    <mergeCell ref="N21:O21"/>
    <mergeCell ref="P21:Q21"/>
    <mergeCell ref="F18:G18"/>
    <mergeCell ref="H18:I18"/>
    <mergeCell ref="L18:M18"/>
    <mergeCell ref="N18:O18"/>
    <mergeCell ref="P18:Q18"/>
    <mergeCell ref="F19:G19"/>
    <mergeCell ref="H19:I19"/>
    <mergeCell ref="L19:M19"/>
    <mergeCell ref="N19:O19"/>
    <mergeCell ref="P19:Q19"/>
    <mergeCell ref="F16:G16"/>
    <mergeCell ref="H16:I16"/>
    <mergeCell ref="L16:M16"/>
    <mergeCell ref="N16:O16"/>
    <mergeCell ref="P16:Q16"/>
    <mergeCell ref="F17:G17"/>
    <mergeCell ref="H17:I17"/>
    <mergeCell ref="L17:M17"/>
    <mergeCell ref="N17:O17"/>
    <mergeCell ref="P17:Q17"/>
    <mergeCell ref="F14:G14"/>
    <mergeCell ref="H14:I14"/>
    <mergeCell ref="L14:M14"/>
    <mergeCell ref="N14:O14"/>
    <mergeCell ref="P14:Q14"/>
    <mergeCell ref="F15:G15"/>
    <mergeCell ref="H15:I15"/>
    <mergeCell ref="L15:M15"/>
    <mergeCell ref="N15:O15"/>
    <mergeCell ref="P15:Q15"/>
    <mergeCell ref="F12:G12"/>
    <mergeCell ref="H12:I12"/>
    <mergeCell ref="L12:M12"/>
    <mergeCell ref="N12:O12"/>
    <mergeCell ref="P12:Q12"/>
    <mergeCell ref="F13:G13"/>
    <mergeCell ref="H13:I13"/>
    <mergeCell ref="L13:M13"/>
    <mergeCell ref="N13:O13"/>
    <mergeCell ref="P13:Q13"/>
    <mergeCell ref="F10:G10"/>
    <mergeCell ref="H10:I10"/>
    <mergeCell ref="L10:M10"/>
    <mergeCell ref="N10:O10"/>
    <mergeCell ref="P10:Q10"/>
    <mergeCell ref="F11:G11"/>
    <mergeCell ref="H11:I11"/>
    <mergeCell ref="L11:M11"/>
    <mergeCell ref="N11:O11"/>
    <mergeCell ref="P11:Q11"/>
    <mergeCell ref="F8:G8"/>
    <mergeCell ref="H8:I8"/>
    <mergeCell ref="L8:M8"/>
    <mergeCell ref="N8:O8"/>
    <mergeCell ref="P8:Q8"/>
    <mergeCell ref="F9:G9"/>
    <mergeCell ref="H9:I9"/>
    <mergeCell ref="L9:M9"/>
    <mergeCell ref="N9:O9"/>
    <mergeCell ref="P9:Q9"/>
    <mergeCell ref="F6:G6"/>
    <mergeCell ref="H6:I6"/>
    <mergeCell ref="L6:M6"/>
    <mergeCell ref="N6:O6"/>
    <mergeCell ref="P6:Q6"/>
    <mergeCell ref="F7:G7"/>
    <mergeCell ref="H7:I7"/>
    <mergeCell ref="L7:M7"/>
    <mergeCell ref="N7:O7"/>
    <mergeCell ref="P7:Q7"/>
    <mergeCell ref="O1:Q1"/>
    <mergeCell ref="H1:M1"/>
    <mergeCell ref="B2:H2"/>
    <mergeCell ref="L2:Q2"/>
    <mergeCell ref="F5:G5"/>
    <mergeCell ref="H5:I5"/>
    <mergeCell ref="L5:M5"/>
    <mergeCell ref="N5:O5"/>
    <mergeCell ref="P5:Q5"/>
    <mergeCell ref="P3:Q3"/>
    <mergeCell ref="F4:G4"/>
    <mergeCell ref="H4:I4"/>
    <mergeCell ref="L4:M4"/>
    <mergeCell ref="N4:O4"/>
    <mergeCell ref="P4:Q4"/>
    <mergeCell ref="F3:G3"/>
    <mergeCell ref="H3:I3"/>
    <mergeCell ref="L3:M3"/>
    <mergeCell ref="N3:O3"/>
  </mergeCells>
  <phoneticPr fontId="1"/>
  <conditionalFormatting sqref="B1:E1048576">
    <cfRule type="expression" dxfId="39" priority="2">
      <formula>AND(HIDE_NO = TRUE, ISNUMBER(B1),ROW()&gt;=sttLine(n))</formula>
    </cfRule>
  </conditionalFormatting>
  <conditionalFormatting sqref="D1:D1048576">
    <cfRule type="expression" dxfId="38" priority="1">
      <formula>AND(KEISEN=TRUE,$C1&amp;$D1&amp;$E1&lt;&gt;"")</formula>
    </cfRule>
  </conditionalFormatting>
  <conditionalFormatting sqref="J1:J1048576">
    <cfRule type="expression" dxfId="37" priority="3">
      <formula>AND(ROW()&gt;=4,J1=INT(J1))</formula>
    </cfRule>
    <cfRule type="expression" dxfId="36" priority="4">
      <formula>AND(ROW()&gt;=4,J1&lt;&gt;INT(J1))</formula>
    </cfRule>
  </conditionalFormatting>
  <conditionalFormatting sqref="L1:M1048576">
    <cfRule type="expression" dxfId="35" priority="5">
      <formula>AND(TanDispCtrl&lt;=0, ROW()&gt;=4,L1*10&lt;&gt;INT(L1)*10)</formula>
    </cfRule>
    <cfRule type="expression" dxfId="34" priority="6">
      <formula>AND(TanDispCtrl=1, ROW()&gt;=4,L1*100&lt;&gt;INT(L1)*100)</formula>
    </cfRule>
    <cfRule type="expression" dxfId="33" priority="7">
      <formula>AND(TanDispCtrl = 1, ROW()&gt;=4,L1=INT(L1))</formula>
    </cfRule>
    <cfRule type="expression" dxfId="32" priority="8">
      <formula>AND(TanDispCtrl = 1, ROW()&gt;=4,L1&lt;&gt;INT(L1))</formula>
    </cfRule>
    <cfRule type="expression" dxfId="31" priority="9">
      <formula>AND(TanDispCtrl = 2, ROW()&gt;=4,L1=INT(L1))</formula>
    </cfRule>
    <cfRule type="expression" dxfId="30" priority="10">
      <formula>AND(TanDispCtrl = 2, ROW()&gt;=4,L1&lt;&gt;INT(L1))</formula>
    </cfRule>
  </conditionalFormatting>
  <pageMargins left="0.23622047244094491" right="0.23622047244094491" top="0.74803149606299213" bottom="0.74803149606299213" header="0.31496062992125984" footer="0.31496062992125984"/>
  <pageSetup paperSize="9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pageSetUpPr fitToPage="1"/>
  </sheetPr>
  <dimension ref="A1:S28"/>
  <sheetViews>
    <sheetView showGridLines="0" view="pageBreakPreview" zoomScaleNormal="100" zoomScaleSheetLayoutView="100" workbookViewId="0">
      <selection activeCell="C12" sqref="C12:F12"/>
    </sheetView>
  </sheetViews>
  <sheetFormatPr defaultRowHeight="14.25"/>
  <cols>
    <col min="1" max="1" width="4.625" style="3" customWidth="1"/>
    <col min="2" max="2" width="1.125" style="3" customWidth="1"/>
    <col min="3" max="3" width="7.125" style="3" customWidth="1"/>
    <col min="4" max="5" width="1.125" style="3" customWidth="1"/>
    <col min="6" max="6" width="5.5" style="3" customWidth="1"/>
    <col min="7" max="7" width="26.25" style="3" customWidth="1"/>
    <col min="8" max="8" width="22" style="3" customWidth="1"/>
    <col min="9" max="9" width="8.125" style="3" customWidth="1"/>
    <col min="10" max="10" width="1.125" style="3" customWidth="1"/>
    <col min="11" max="11" width="2.875" style="3" customWidth="1"/>
    <col min="12" max="12" width="6.5" style="3" customWidth="1"/>
    <col min="13" max="13" width="6.875" style="3" customWidth="1"/>
    <col min="14" max="14" width="11.875" style="3" bestFit="1" customWidth="1"/>
    <col min="15" max="15" width="12.125" style="3" customWidth="1"/>
    <col min="16" max="16" width="9.875" style="3" customWidth="1"/>
    <col min="17" max="17" width="9" style="3"/>
    <col min="18" max="18" width="5.625" style="3" customWidth="1"/>
    <col min="19" max="19" width="0" style="3" hidden="1" customWidth="1"/>
    <col min="20" max="16384" width="9" style="3"/>
  </cols>
  <sheetData>
    <row r="1" spans="1:19">
      <c r="A1" s="124"/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257" t="str">
        <f t="shared" ref="P1" si="0" xml:space="preserve"> IF(S1&lt;&gt;"","受注番号　"&amp;S1,"見積番号　"&amp;S2)</f>
        <v>受注番号　工事-00001</v>
      </c>
      <c r="Q1" s="257"/>
      <c r="R1" s="257"/>
      <c r="S1" s="3" t="str">
        <f>IF(JuchuNo="","",JuchuNo)</f>
        <v>工事-00001</v>
      </c>
    </row>
    <row r="2" spans="1:19">
      <c r="A2" s="124"/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259" t="str">
        <f t="shared" ref="P2" si="1" xml:space="preserve"> IF(S1&lt;&gt;"","見積番号　"&amp;S2,S3)</f>
        <v>見積番号　12345678</v>
      </c>
      <c r="Q2" s="259"/>
      <c r="R2" s="259"/>
      <c r="S2" s="3">
        <f>MitumoriNo</f>
        <v>12345678</v>
      </c>
    </row>
    <row r="3" spans="1:19">
      <c r="A3" s="124"/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258">
        <f t="shared" ref="P3" si="2" xml:space="preserve"> IF(S1&lt;&gt;"",S3,"")</f>
        <v>43100</v>
      </c>
      <c r="Q3" s="258"/>
      <c r="R3" s="258"/>
      <c r="S3" s="3">
        <f>MitumoriOutDate_Text</f>
        <v>43100</v>
      </c>
    </row>
    <row r="4" spans="1:19">
      <c r="A4" s="124"/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</row>
    <row r="5" spans="1:19" ht="18.75" customHeight="1">
      <c r="A5" s="124"/>
      <c r="B5" s="261" t="str">
        <f>Kokyakumei_Keisyo</f>
        <v>サンプル建設株式会社 敬称</v>
      </c>
      <c r="C5" s="195"/>
      <c r="D5" s="195"/>
      <c r="E5" s="195"/>
      <c r="F5" s="195"/>
      <c r="G5" s="195"/>
      <c r="H5" s="195"/>
      <c r="I5" s="124"/>
      <c r="J5" s="124"/>
      <c r="K5" s="124"/>
      <c r="L5" s="124"/>
      <c r="M5" s="124"/>
      <c r="N5" s="124"/>
      <c r="O5" s="124"/>
      <c r="P5" s="124"/>
      <c r="Q5" s="124"/>
      <c r="R5" s="124"/>
    </row>
    <row r="6" spans="1:19" ht="20.100000000000001" customHeight="1">
      <c r="A6" s="124"/>
      <c r="B6" s="153" t="str">
        <f>KokyakuTantosyamei_Text</f>
        <v/>
      </c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124"/>
      <c r="N6" s="124"/>
      <c r="O6" s="124"/>
      <c r="P6" s="124"/>
      <c r="Q6" s="124"/>
      <c r="R6" s="124"/>
    </row>
    <row r="7" spans="1:19">
      <c r="A7" s="124"/>
      <c r="B7" s="124" t="s">
        <v>35</v>
      </c>
      <c r="C7" s="124"/>
      <c r="D7" s="124"/>
      <c r="E7" s="124"/>
      <c r="F7" s="124"/>
      <c r="G7" s="124"/>
      <c r="H7" s="124"/>
      <c r="I7" s="124"/>
      <c r="J7" s="124"/>
      <c r="K7" s="124"/>
      <c r="L7" s="124"/>
      <c r="M7" s="124"/>
      <c r="N7" s="124"/>
      <c r="O7" s="124"/>
      <c r="P7" s="124"/>
      <c r="Q7" s="124"/>
      <c r="R7" s="124"/>
    </row>
    <row r="8" spans="1:19" ht="20.100000000000001" customHeight="1">
      <c r="A8" s="124"/>
      <c r="B8" s="124"/>
      <c r="C8" s="185" t="str">
        <f>DispKeigenRate_Text</f>
        <v>8%対象合計</v>
      </c>
      <c r="D8" s="124"/>
      <c r="E8" s="124"/>
      <c r="F8" s="124"/>
      <c r="G8" s="190">
        <f>IF(DispKeigenRate="","",KeigenObjTotal)</f>
        <v>1000000</v>
      </c>
      <c r="H8" s="124"/>
      <c r="I8" s="124"/>
      <c r="J8" s="124"/>
      <c r="K8" s="124"/>
      <c r="L8" s="124"/>
      <c r="M8" s="124"/>
      <c r="N8" s="124"/>
      <c r="O8" s="124"/>
      <c r="P8" s="124"/>
      <c r="Q8" s="124"/>
      <c r="R8" s="124"/>
    </row>
    <row r="9" spans="1:19" ht="15" customHeight="1">
      <c r="A9" s="124"/>
      <c r="B9" s="124"/>
      <c r="C9" s="185" t="str">
        <f>IF(DispKeigenRate="","","上記消費税")</f>
        <v>上記消費税</v>
      </c>
      <c r="D9" s="124"/>
      <c r="E9" s="124"/>
      <c r="F9" s="124"/>
      <c r="G9" s="191">
        <f>IF(DispKeigenRate="","",KeigenTotal)</f>
        <v>80000</v>
      </c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4"/>
    </row>
    <row r="10" spans="1:19" ht="15" customHeight="1">
      <c r="A10" s="124"/>
      <c r="B10" s="124"/>
      <c r="C10" s="185" t="str">
        <f>IF(TaxCalType=0,"見積工事金額",IF(DispHyojunRate&lt;&gt;"",DispHyojunRate_Text,""))</f>
        <v>10%対象合計</v>
      </c>
      <c r="D10" s="124"/>
      <c r="E10" s="124"/>
      <c r="F10" s="124"/>
      <c r="G10" s="191">
        <f>IF(TaxCalType=0,ZeibetuMitumoriTotalKin,IF(DispHyojunRate="","",HyojunObjTotal))</f>
        <v>1000000</v>
      </c>
      <c r="H10" s="124"/>
      <c r="I10" s="124"/>
      <c r="J10" s="124"/>
      <c r="K10" s="124"/>
      <c r="L10" s="124"/>
      <c r="M10" s="124"/>
      <c r="N10" s="124"/>
      <c r="O10" s="124"/>
      <c r="P10" s="124"/>
      <c r="Q10" s="124"/>
      <c r="R10" s="124"/>
    </row>
    <row r="11" spans="1:19" ht="15" customHeight="1">
      <c r="A11" s="124"/>
      <c r="B11" s="124"/>
      <c r="C11" s="186" t="str">
        <f>IF(TaxCalType=0,DispShohizeiRate_Text,IF($C$10&lt;&gt;"","上記消費税",""))</f>
        <v>上記消費税</v>
      </c>
      <c r="D11" s="184"/>
      <c r="E11" s="184"/>
      <c r="F11" s="184"/>
      <c r="G11" s="191">
        <f>IF($C$11="","",IF($C$11="上記消費税",HyojunTotal,SyohiZeiKingaku))</f>
        <v>100000</v>
      </c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</row>
    <row r="12" spans="1:19" ht="20.100000000000001" customHeight="1">
      <c r="A12" s="124"/>
      <c r="B12" s="124"/>
      <c r="C12" s="250" t="s">
        <v>106</v>
      </c>
      <c r="D12" s="250"/>
      <c r="E12" s="250"/>
      <c r="F12" s="250"/>
      <c r="G12" s="192">
        <f>ZeikomiMitumoriTotalKin</f>
        <v>180000000</v>
      </c>
      <c r="H12" s="124"/>
      <c r="I12" s="124"/>
      <c r="J12" s="124"/>
      <c r="K12" s="124"/>
      <c r="L12" s="124"/>
      <c r="M12" s="124"/>
      <c r="N12" s="124"/>
      <c r="O12" s="124"/>
      <c r="P12" s="124"/>
      <c r="Q12" s="124"/>
      <c r="R12" s="124"/>
    </row>
    <row r="13" spans="1:19" ht="18.75" customHeight="1">
      <c r="A13" s="124"/>
      <c r="B13" s="124"/>
      <c r="C13" s="188" t="str">
        <f>Komokumei_Text</f>
        <v>案件名</v>
      </c>
      <c r="D13" s="188"/>
      <c r="E13" s="187" t="s">
        <v>36</v>
      </c>
      <c r="F13" s="185" t="str">
        <f>KojiKenmei_Text</f>
        <v>最終見積案</v>
      </c>
      <c r="G13" s="189"/>
      <c r="H13" s="163"/>
      <c r="I13" s="144" t="s">
        <v>38</v>
      </c>
      <c r="J13" s="130" t="s">
        <v>36</v>
      </c>
      <c r="K13" s="262" t="str">
        <f>GenbaJyusyo_Text</f>
        <v>？？県？？市？？町88-888</v>
      </c>
      <c r="L13" s="208"/>
      <c r="M13" s="208"/>
      <c r="N13" s="208"/>
      <c r="O13" s="208"/>
      <c r="P13" s="208"/>
      <c r="Q13" s="208"/>
      <c r="R13" s="208"/>
    </row>
    <row r="14" spans="1:19" ht="17.25" customHeight="1">
      <c r="A14" s="124"/>
      <c r="B14" s="119"/>
      <c r="C14" s="260" t="s">
        <v>37</v>
      </c>
      <c r="D14" s="260"/>
      <c r="E14" s="129" t="s">
        <v>36</v>
      </c>
      <c r="F14" s="251" t="str">
        <f>SiharaiJoken_Text</f>
        <v>(支払条件)</v>
      </c>
      <c r="G14" s="252"/>
      <c r="H14" s="252"/>
      <c r="I14" s="145" t="s">
        <v>39</v>
      </c>
      <c r="J14" s="129" t="s">
        <v>36</v>
      </c>
      <c r="K14" s="263">
        <f>Yukokigen_Text</f>
        <v>43100</v>
      </c>
      <c r="L14" s="263"/>
      <c r="M14" s="263"/>
      <c r="N14" s="234"/>
      <c r="O14" s="234"/>
      <c r="P14" s="234"/>
      <c r="Q14" s="234"/>
      <c r="R14" s="234"/>
    </row>
    <row r="15" spans="1:19" ht="18" customHeight="1">
      <c r="A15" s="124"/>
      <c r="B15" s="119"/>
      <c r="C15" s="260" t="s">
        <v>7</v>
      </c>
      <c r="D15" s="260"/>
      <c r="E15" s="129" t="s">
        <v>36</v>
      </c>
      <c r="F15" s="251" t="str">
        <f>Koki</f>
        <v>2017/05/31 ~ 2017/12/31</v>
      </c>
      <c r="G15" s="252"/>
      <c r="H15" s="252"/>
      <c r="I15" s="145" t="s">
        <v>40</v>
      </c>
      <c r="J15" s="129" t="s">
        <v>36</v>
      </c>
      <c r="K15" s="251" t="str">
        <f>Biko_Text</f>
        <v>(備考)</v>
      </c>
      <c r="L15" s="234"/>
      <c r="M15" s="234"/>
      <c r="N15" s="234"/>
      <c r="O15" s="234"/>
      <c r="P15" s="234"/>
      <c r="Q15" s="234"/>
      <c r="R15" s="234"/>
    </row>
    <row r="16" spans="1:19" ht="9.9499999999999993" customHeight="1">
      <c r="A16" s="124"/>
      <c r="B16" s="124"/>
      <c r="C16" s="124"/>
      <c r="D16" s="124"/>
      <c r="E16" s="124"/>
      <c r="F16" s="124"/>
      <c r="G16" s="124"/>
      <c r="H16" s="124"/>
      <c r="I16" s="124"/>
      <c r="J16" s="124"/>
      <c r="K16" s="124"/>
      <c r="L16" s="124"/>
      <c r="M16" s="124"/>
      <c r="N16" s="124"/>
      <c r="O16" s="124"/>
      <c r="P16" s="124"/>
      <c r="Q16" s="124"/>
      <c r="R16" s="124"/>
    </row>
    <row r="17" spans="1:18" s="8" customFormat="1" ht="20.100000000000001" customHeight="1">
      <c r="A17" s="126"/>
      <c r="B17" s="214" t="s">
        <v>45</v>
      </c>
      <c r="C17" s="214"/>
      <c r="D17" s="214" t="s">
        <v>46</v>
      </c>
      <c r="E17" s="214"/>
      <c r="F17" s="214"/>
      <c r="G17" s="214"/>
      <c r="H17" s="214" t="s">
        <v>47</v>
      </c>
      <c r="I17" s="214"/>
      <c r="J17" s="214"/>
      <c r="K17" s="214"/>
      <c r="L17" s="131" t="s">
        <v>41</v>
      </c>
      <c r="M17" s="112" t="s">
        <v>42</v>
      </c>
      <c r="N17" s="112" t="s">
        <v>43</v>
      </c>
      <c r="O17" s="112" t="s">
        <v>44</v>
      </c>
      <c r="P17" s="214" t="s">
        <v>40</v>
      </c>
      <c r="Q17" s="214"/>
      <c r="R17" s="214"/>
    </row>
    <row r="18" spans="1:18" ht="27.95" customHeight="1">
      <c r="A18" s="124"/>
      <c r="B18" s="255"/>
      <c r="C18" s="255"/>
      <c r="D18" s="236"/>
      <c r="E18" s="236"/>
      <c r="F18" s="236"/>
      <c r="G18" s="236"/>
      <c r="H18" s="236"/>
      <c r="I18" s="236"/>
      <c r="J18" s="236"/>
      <c r="K18" s="236"/>
      <c r="L18" s="133"/>
      <c r="M18" s="135"/>
      <c r="N18" s="114"/>
      <c r="O18" s="114"/>
      <c r="P18" s="236"/>
      <c r="Q18" s="236"/>
      <c r="R18" s="236"/>
    </row>
    <row r="19" spans="1:18" ht="27.95" customHeight="1">
      <c r="A19" s="124"/>
      <c r="B19" s="256"/>
      <c r="C19" s="256"/>
      <c r="D19" s="238"/>
      <c r="E19" s="238"/>
      <c r="F19" s="238"/>
      <c r="G19" s="238"/>
      <c r="H19" s="238"/>
      <c r="I19" s="238"/>
      <c r="J19" s="238"/>
      <c r="K19" s="238"/>
      <c r="L19" s="134"/>
      <c r="M19" s="136"/>
      <c r="N19" s="116"/>
      <c r="O19" s="116"/>
      <c r="P19" s="238"/>
      <c r="Q19" s="238"/>
      <c r="R19" s="238"/>
    </row>
    <row r="20" spans="1:18" ht="27.95" customHeight="1">
      <c r="A20" s="124"/>
      <c r="B20" s="255"/>
      <c r="C20" s="255"/>
      <c r="D20" s="236"/>
      <c r="E20" s="236"/>
      <c r="F20" s="236"/>
      <c r="G20" s="236"/>
      <c r="H20" s="236"/>
      <c r="I20" s="236"/>
      <c r="J20" s="236"/>
      <c r="K20" s="236"/>
      <c r="L20" s="133"/>
      <c r="M20" s="135"/>
      <c r="N20" s="114"/>
      <c r="O20" s="114"/>
      <c r="P20" s="236"/>
      <c r="Q20" s="236"/>
      <c r="R20" s="236"/>
    </row>
    <row r="21" spans="1:18" ht="27.95" customHeight="1">
      <c r="A21" s="124"/>
      <c r="B21" s="256"/>
      <c r="C21" s="256"/>
      <c r="D21" s="238"/>
      <c r="E21" s="238"/>
      <c r="F21" s="238"/>
      <c r="G21" s="238"/>
      <c r="H21" s="238"/>
      <c r="I21" s="238"/>
      <c r="J21" s="238"/>
      <c r="K21" s="238"/>
      <c r="L21" s="134"/>
      <c r="M21" s="136"/>
      <c r="N21" s="116"/>
      <c r="O21" s="116"/>
      <c r="P21" s="238"/>
      <c r="Q21" s="238"/>
      <c r="R21" s="238"/>
    </row>
    <row r="22" spans="1:18" ht="27.95" customHeight="1">
      <c r="A22" s="124"/>
      <c r="B22" s="255"/>
      <c r="C22" s="255"/>
      <c r="D22" s="236"/>
      <c r="E22" s="236"/>
      <c r="F22" s="236"/>
      <c r="G22" s="236"/>
      <c r="H22" s="236"/>
      <c r="I22" s="236"/>
      <c r="J22" s="236"/>
      <c r="K22" s="236"/>
      <c r="L22" s="133"/>
      <c r="M22" s="135"/>
      <c r="N22" s="114"/>
      <c r="O22" s="114"/>
      <c r="P22" s="236"/>
      <c r="Q22" s="236"/>
      <c r="R22" s="236"/>
    </row>
    <row r="23" spans="1:18" ht="27.95" customHeight="1">
      <c r="A23" s="124"/>
      <c r="B23" s="256"/>
      <c r="C23" s="256"/>
      <c r="D23" s="238"/>
      <c r="E23" s="238"/>
      <c r="F23" s="238"/>
      <c r="G23" s="238"/>
      <c r="H23" s="238"/>
      <c r="I23" s="238"/>
      <c r="J23" s="238"/>
      <c r="K23" s="238"/>
      <c r="L23" s="134"/>
      <c r="M23" s="136"/>
      <c r="N23" s="116"/>
      <c r="O23" s="116"/>
      <c r="P23" s="238"/>
      <c r="Q23" s="238"/>
      <c r="R23" s="238"/>
    </row>
    <row r="24" spans="1:18" ht="27.95" customHeight="1">
      <c r="A24" s="124"/>
      <c r="B24" s="255"/>
      <c r="C24" s="255"/>
      <c r="D24" s="236"/>
      <c r="E24" s="236"/>
      <c r="F24" s="236"/>
      <c r="G24" s="236"/>
      <c r="H24" s="236"/>
      <c r="I24" s="236"/>
      <c r="J24" s="236"/>
      <c r="K24" s="236"/>
      <c r="L24" s="133"/>
      <c r="M24" s="135"/>
      <c r="N24" s="114"/>
      <c r="O24" s="114"/>
      <c r="P24" s="236"/>
      <c r="Q24" s="236"/>
      <c r="R24" s="236"/>
    </row>
    <row r="25" spans="1:18" ht="27.95" customHeight="1">
      <c r="A25" s="124"/>
      <c r="B25" s="256"/>
      <c r="C25" s="256"/>
      <c r="D25" s="238"/>
      <c r="E25" s="238"/>
      <c r="F25" s="238"/>
      <c r="G25" s="238"/>
      <c r="H25" s="238"/>
      <c r="I25" s="238"/>
      <c r="J25" s="238"/>
      <c r="K25" s="238"/>
      <c r="L25" s="134"/>
      <c r="M25" s="136"/>
      <c r="N25" s="116"/>
      <c r="O25" s="116"/>
      <c r="P25" s="238"/>
      <c r="Q25" s="238"/>
      <c r="R25" s="238"/>
    </row>
    <row r="26" spans="1:18" ht="27.95" customHeight="1">
      <c r="A26" s="124"/>
      <c r="B26" s="255"/>
      <c r="C26" s="255"/>
      <c r="D26" s="236"/>
      <c r="E26" s="236"/>
      <c r="F26" s="236"/>
      <c r="G26" s="236"/>
      <c r="H26" s="236"/>
      <c r="I26" s="236"/>
      <c r="J26" s="236"/>
      <c r="K26" s="236"/>
      <c r="L26" s="133"/>
      <c r="M26" s="135"/>
      <c r="N26" s="114"/>
      <c r="O26" s="114"/>
      <c r="P26" s="236"/>
      <c r="Q26" s="236"/>
      <c r="R26" s="236"/>
    </row>
    <row r="27" spans="1:18" ht="27.95" customHeight="1">
      <c r="A27" s="124"/>
      <c r="B27" s="256"/>
      <c r="C27" s="256"/>
      <c r="D27" s="238"/>
      <c r="E27" s="238"/>
      <c r="F27" s="238"/>
      <c r="G27" s="238"/>
      <c r="H27" s="238"/>
      <c r="I27" s="238"/>
      <c r="J27" s="238"/>
      <c r="K27" s="238"/>
      <c r="L27" s="134"/>
      <c r="M27" s="136"/>
      <c r="N27" s="116"/>
      <c r="O27" s="116"/>
      <c r="P27" s="238"/>
      <c r="Q27" s="238"/>
      <c r="R27" s="238"/>
    </row>
    <row r="28" spans="1:18" ht="27.95" customHeight="1">
      <c r="A28" s="124"/>
      <c r="B28" s="124"/>
      <c r="C28" s="124"/>
      <c r="D28" s="124"/>
      <c r="E28" s="124"/>
      <c r="F28" s="124"/>
      <c r="G28" s="124"/>
      <c r="H28" s="124"/>
      <c r="I28" s="124"/>
      <c r="J28" s="124"/>
      <c r="K28" s="124"/>
      <c r="L28" s="124"/>
      <c r="M28" s="240" t="s">
        <v>48</v>
      </c>
      <c r="N28" s="243"/>
      <c r="O28" s="132">
        <f>SUM(O18:O27)</f>
        <v>0</v>
      </c>
      <c r="P28" s="253"/>
      <c r="Q28" s="253"/>
      <c r="R28" s="254"/>
    </row>
  </sheetData>
  <mergeCells count="58">
    <mergeCell ref="P1:R1"/>
    <mergeCell ref="P3:R3"/>
    <mergeCell ref="B17:C17"/>
    <mergeCell ref="D17:G17"/>
    <mergeCell ref="P17:R17"/>
    <mergeCell ref="H17:K17"/>
    <mergeCell ref="P2:R2"/>
    <mergeCell ref="C14:D14"/>
    <mergeCell ref="C15:D15"/>
    <mergeCell ref="B5:H5"/>
    <mergeCell ref="K13:R13"/>
    <mergeCell ref="F14:H14"/>
    <mergeCell ref="K14:R14"/>
    <mergeCell ref="B18:C18"/>
    <mergeCell ref="D18:G18"/>
    <mergeCell ref="P18:R18"/>
    <mergeCell ref="B19:C19"/>
    <mergeCell ref="D19:G19"/>
    <mergeCell ref="P19:R19"/>
    <mergeCell ref="H18:K18"/>
    <mergeCell ref="H19:K19"/>
    <mergeCell ref="B20:C20"/>
    <mergeCell ref="D20:G20"/>
    <mergeCell ref="P20:R20"/>
    <mergeCell ref="B21:C21"/>
    <mergeCell ref="D21:G21"/>
    <mergeCell ref="P21:R21"/>
    <mergeCell ref="H20:K20"/>
    <mergeCell ref="H21:K21"/>
    <mergeCell ref="P22:R22"/>
    <mergeCell ref="B25:C25"/>
    <mergeCell ref="D25:G25"/>
    <mergeCell ref="P25:R25"/>
    <mergeCell ref="H22:K22"/>
    <mergeCell ref="B24:C24"/>
    <mergeCell ref="D24:G24"/>
    <mergeCell ref="P24:R24"/>
    <mergeCell ref="B23:C23"/>
    <mergeCell ref="D23:G23"/>
    <mergeCell ref="P23:R23"/>
    <mergeCell ref="H23:K23"/>
    <mergeCell ref="H24:K24"/>
    <mergeCell ref="C12:F12"/>
    <mergeCell ref="F15:H15"/>
    <mergeCell ref="K15:R15"/>
    <mergeCell ref="M28:N28"/>
    <mergeCell ref="P28:R28"/>
    <mergeCell ref="H25:K25"/>
    <mergeCell ref="H26:K26"/>
    <mergeCell ref="B26:C26"/>
    <mergeCell ref="D26:G26"/>
    <mergeCell ref="P26:R26"/>
    <mergeCell ref="B27:C27"/>
    <mergeCell ref="D27:G27"/>
    <mergeCell ref="P27:R27"/>
    <mergeCell ref="H27:K27"/>
    <mergeCell ref="B22:C22"/>
    <mergeCell ref="D22:G22"/>
  </mergeCells>
  <phoneticPr fontId="1"/>
  <conditionalFormatting sqref="B1:C1048576">
    <cfRule type="expression" dxfId="29" priority="2">
      <formula>AND(HIDE_NO = TRUE, ISNUMBER(B1),ROW()&gt;=sttLine(n))</formula>
    </cfRule>
  </conditionalFormatting>
  <conditionalFormatting sqref="C8:G11">
    <cfRule type="expression" dxfId="28" priority="1">
      <formula>$C8&lt;&gt;""</formula>
    </cfRule>
  </conditionalFormatting>
  <conditionalFormatting sqref="L1:L1048576">
    <cfRule type="expression" dxfId="27" priority="3">
      <formula>AND(ROW()&gt;=17,L1=INT(L1))</formula>
    </cfRule>
    <cfRule type="expression" dxfId="26" priority="4">
      <formula>AND(ROW()&gt;=17,L1&lt;&gt;INT(L1))</formula>
    </cfRule>
  </conditionalFormatting>
  <conditionalFormatting sqref="N1:N1048576">
    <cfRule type="expression" dxfId="25" priority="5">
      <formula>AND(TanDispCtrl&lt;=0, ROW()&gt;=17,N1*10&lt;&gt;INT(N1)*10)</formula>
    </cfRule>
    <cfRule type="expression" dxfId="24" priority="6">
      <formula>AND(TanDispCtrl=1, ROW()&gt;=17,N1*100&lt;&gt;INT(N1)*100)</formula>
    </cfRule>
    <cfRule type="expression" dxfId="23" priority="7">
      <formula>AND(TanDispCtrl = 1, ROW()&gt;=17,N1=INT(N1))</formula>
    </cfRule>
    <cfRule type="expression" dxfId="22" priority="8">
      <formula>AND(TanDispCtrl = 1, ROW()&gt;=17,N1&lt;&gt;INT(N1))</formula>
    </cfRule>
    <cfRule type="expression" dxfId="21" priority="9">
      <formula>AND(TanDispCtrl = 2, ROW()&gt;=17,N1=INT(N1))</formula>
    </cfRule>
    <cfRule type="expression" dxfId="20" priority="10">
      <formula>AND(TanDispCtrl = 2, ROW()&gt;=17,N1&lt;&gt;INT(N1))</formula>
    </cfRule>
  </conditionalFormatting>
  <conditionalFormatting sqref="P3:R3">
    <cfRule type="expression" dxfId="19" priority="11" stopIfTrue="1">
      <formula xml:space="preserve"> $P$3 = ""</formula>
    </cfRule>
  </conditionalFormatting>
  <pageMargins left="0.23622047244094491" right="0.23622047244094491" top="0.39370078740157483" bottom="0.39370078740157483" header="0.31496062992125984" footer="0.31496062992125984"/>
  <pageSetup paperSize="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145</vt:i4>
      </vt:variant>
    </vt:vector>
  </HeadingPairs>
  <TitlesOfParts>
    <vt:vector size="155" baseType="lpstr">
      <vt:lpstr>表紙</vt:lpstr>
      <vt:lpstr>見積条件書</vt:lpstr>
      <vt:lpstr>内訳書</vt:lpstr>
      <vt:lpstr>明細書</vt:lpstr>
      <vt:lpstr>簡易縦</vt:lpstr>
      <vt:lpstr>簡易縦_2頁目以降</vt:lpstr>
      <vt:lpstr>簡易縦明細</vt:lpstr>
      <vt:lpstr>簡易横</vt:lpstr>
      <vt:lpstr>簡易横_2頁目以降</vt:lpstr>
      <vt:lpstr>簡易横明細</vt:lpstr>
      <vt:lpstr>AnkenKenmei</vt:lpstr>
      <vt:lpstr>AnkenKenmei_Text</vt:lpstr>
      <vt:lpstr>Biko</vt:lpstr>
      <vt:lpstr>Biko_Text</vt:lpstr>
      <vt:lpstr>Daihyosyamei</vt:lpstr>
      <vt:lpstr>Daihyosyamei_Text</vt:lpstr>
      <vt:lpstr>DispHyojunRate</vt:lpstr>
      <vt:lpstr>DispHyojunRate_Text</vt:lpstr>
      <vt:lpstr>DispKeigenRate</vt:lpstr>
      <vt:lpstr>DispKeigenRate_Text</vt:lpstr>
      <vt:lpstr>DispShohizeiRate</vt:lpstr>
      <vt:lpstr>DispShohizeiRate_Text</vt:lpstr>
      <vt:lpstr>FaxNo</vt:lpstr>
      <vt:lpstr>FaxNo_Text</vt:lpstr>
      <vt:lpstr>GenbaJyusyo</vt:lpstr>
      <vt:lpstr>GenbaJyusyo_Text</vt:lpstr>
      <vt:lpstr>HIDE_NO</vt:lpstr>
      <vt:lpstr>HyojunObjTotal</vt:lpstr>
      <vt:lpstr>HyojunTotal</vt:lpstr>
      <vt:lpstr>InvoiceNo</vt:lpstr>
      <vt:lpstr>InvoiceNo_Text</vt:lpstr>
      <vt:lpstr>JuchuNo</vt:lpstr>
      <vt:lpstr>Jyusyo</vt:lpstr>
      <vt:lpstr>Kaisyamei</vt:lpstr>
      <vt:lpstr>Katagaki</vt:lpstr>
      <vt:lpstr>KeigenObjTotal</vt:lpstr>
      <vt:lpstr>KeigenTotal</vt:lpstr>
      <vt:lpstr>KEISEN</vt:lpstr>
      <vt:lpstr>Keisyo</vt:lpstr>
      <vt:lpstr>KenmeiKubun</vt:lpstr>
      <vt:lpstr>KinDispCtrl</vt:lpstr>
      <vt:lpstr>簡易横!Kingaku</vt:lpstr>
      <vt:lpstr>簡易横_2頁目以降!Kingaku</vt:lpstr>
      <vt:lpstr>簡易横明細!Kingaku</vt:lpstr>
      <vt:lpstr>簡易縦!Kingaku</vt:lpstr>
      <vt:lpstr>簡易縦_2頁目以降!Kingaku</vt:lpstr>
      <vt:lpstr>簡易縦明細!Kingaku</vt:lpstr>
      <vt:lpstr>内訳書!Kingaku</vt:lpstr>
      <vt:lpstr>明細書!Kingaku</vt:lpstr>
      <vt:lpstr>内訳書!KingakuGoukei</vt:lpstr>
      <vt:lpstr>KojiKenmei</vt:lpstr>
      <vt:lpstr>KojiKenmei_Text</vt:lpstr>
      <vt:lpstr>Koki</vt:lpstr>
      <vt:lpstr>KokiFrom</vt:lpstr>
      <vt:lpstr>KokiTo</vt:lpstr>
      <vt:lpstr>Kokyakumei</vt:lpstr>
      <vt:lpstr>Kokyakumei_Keisyo</vt:lpstr>
      <vt:lpstr>KokyakuTantosyamei</vt:lpstr>
      <vt:lpstr>KokyakuTantosyamei_Text</vt:lpstr>
      <vt:lpstr>Komokumei_Text</vt:lpstr>
      <vt:lpstr>Kyoka_Text</vt:lpstr>
      <vt:lpstr>KyokaNo</vt:lpstr>
      <vt:lpstr>MailAddress</vt:lpstr>
      <vt:lpstr>MailAddress_Text</vt:lpstr>
      <vt:lpstr>簡易横明細!MeisaiTitle</vt:lpstr>
      <vt:lpstr>簡易縦明細!MeisaiTitle</vt:lpstr>
      <vt:lpstr>明細書!MeisaiTitle</vt:lpstr>
      <vt:lpstr>簡易横!Meisyo</vt:lpstr>
      <vt:lpstr>簡易横_2頁目以降!Meisyo</vt:lpstr>
      <vt:lpstr>簡易横明細!Meisyo</vt:lpstr>
      <vt:lpstr>簡易縦!Meisyo</vt:lpstr>
      <vt:lpstr>簡易縦_2頁目以降!Meisyo</vt:lpstr>
      <vt:lpstr>簡易縦明細!Meisyo</vt:lpstr>
      <vt:lpstr>内訳書!Meisyo</vt:lpstr>
      <vt:lpstr>明細書!Meisyo</vt:lpstr>
      <vt:lpstr>簡易横明細!MitumoriMeisaiNo</vt:lpstr>
      <vt:lpstr>簡易縦明細!MitumoriMeisaiNo</vt:lpstr>
      <vt:lpstr>明細書!MitumoriMeisaiNo</vt:lpstr>
      <vt:lpstr>MitumoriNo</vt:lpstr>
      <vt:lpstr>MitumoriOutDate</vt:lpstr>
      <vt:lpstr>MitumoriOutDate_Text</vt:lpstr>
      <vt:lpstr>簡易横!MitumoriUchiwakeNo</vt:lpstr>
      <vt:lpstr>簡易横_2頁目以降!MitumoriUchiwakeNo</vt:lpstr>
      <vt:lpstr>簡易横明細!MitumoriUchiwakeNo</vt:lpstr>
      <vt:lpstr>簡易縦!MitumoriUchiwakeNo</vt:lpstr>
      <vt:lpstr>簡易縦_2頁目以降!MitumoriUchiwakeNo</vt:lpstr>
      <vt:lpstr>簡易縦明細!MitumoriUchiwakeNo</vt:lpstr>
      <vt:lpstr>内訳書!MitumoriUchiwakeNo</vt:lpstr>
      <vt:lpstr>明細書!MitumoriUchiwakeNo</vt:lpstr>
      <vt:lpstr>簡易横!Naiyo</vt:lpstr>
      <vt:lpstr>簡易横_2頁目以降!Naiyo</vt:lpstr>
      <vt:lpstr>簡易横明細!Naiyo</vt:lpstr>
      <vt:lpstr>簡易縦!Naiyo</vt:lpstr>
      <vt:lpstr>簡易縦_2頁目以降!Naiyo</vt:lpstr>
      <vt:lpstr>簡易縦明細!Naiyo</vt:lpstr>
      <vt:lpstr>内訳書!Naiyo</vt:lpstr>
      <vt:lpstr>明細書!Naiyo</vt:lpstr>
      <vt:lpstr>簡易横!Print_Area</vt:lpstr>
      <vt:lpstr>簡易横明細!Print_Area</vt:lpstr>
      <vt:lpstr>簡易縦_2頁目以降!Print_Area</vt:lpstr>
      <vt:lpstr>簡易縦明細!Print_Area</vt:lpstr>
      <vt:lpstr>SiharaiJoken_Text</vt:lpstr>
      <vt:lpstr>SiharaiJokenOutput</vt:lpstr>
      <vt:lpstr>簡易横!Suryo</vt:lpstr>
      <vt:lpstr>簡易横_2頁目以降!Suryo</vt:lpstr>
      <vt:lpstr>簡易横明細!Suryo</vt:lpstr>
      <vt:lpstr>簡易縦!Suryo</vt:lpstr>
      <vt:lpstr>簡易縦_2頁目以降!Suryo</vt:lpstr>
      <vt:lpstr>簡易縦明細!Suryo</vt:lpstr>
      <vt:lpstr>内訳書!Suryo</vt:lpstr>
      <vt:lpstr>明細書!Suryo</vt:lpstr>
      <vt:lpstr>SyohiZeiKingaku</vt:lpstr>
      <vt:lpstr>簡易横!Syokei</vt:lpstr>
      <vt:lpstr>簡易横_2頁目以降!Syokei</vt:lpstr>
      <vt:lpstr>簡易縦!Syokei</vt:lpstr>
      <vt:lpstr>簡易縦_2頁目以降!Syokei</vt:lpstr>
      <vt:lpstr>TanDispCtrl</vt:lpstr>
      <vt:lpstr>簡易横!Tani</vt:lpstr>
      <vt:lpstr>簡易横_2頁目以降!Tani</vt:lpstr>
      <vt:lpstr>簡易横明細!Tani</vt:lpstr>
      <vt:lpstr>簡易縦!Tani</vt:lpstr>
      <vt:lpstr>簡易縦_2頁目以降!Tani</vt:lpstr>
      <vt:lpstr>簡易縦明細!Tani</vt:lpstr>
      <vt:lpstr>内訳書!Tani</vt:lpstr>
      <vt:lpstr>明細書!Tani</vt:lpstr>
      <vt:lpstr>簡易横!Tanka</vt:lpstr>
      <vt:lpstr>簡易横_2頁目以降!Tanka</vt:lpstr>
      <vt:lpstr>簡易横明細!Tanka</vt:lpstr>
      <vt:lpstr>簡易縦!Tanka</vt:lpstr>
      <vt:lpstr>簡易縦_2頁目以降!Tanka</vt:lpstr>
      <vt:lpstr>簡易縦明細!Tanka</vt:lpstr>
      <vt:lpstr>内訳書!Tanka</vt:lpstr>
      <vt:lpstr>明細書!Tanka</vt:lpstr>
      <vt:lpstr>TantoSyainmei</vt:lpstr>
      <vt:lpstr>TantoSyainmei_Text</vt:lpstr>
      <vt:lpstr>TaxCalType</vt:lpstr>
      <vt:lpstr>TelNo</vt:lpstr>
      <vt:lpstr>TelNo_Text</vt:lpstr>
      <vt:lpstr>簡易縦!TrnMitumoriUchiwake.Biko</vt:lpstr>
      <vt:lpstr>Url</vt:lpstr>
      <vt:lpstr>YubinNo</vt:lpstr>
      <vt:lpstr>YubinNo_Text</vt:lpstr>
      <vt:lpstr>Yukokigen</vt:lpstr>
      <vt:lpstr>Yukokigen_Text</vt:lpstr>
      <vt:lpstr>ZeibetuMitumoriTotalKin</vt:lpstr>
      <vt:lpstr>簡易縦!ZeiKbn</vt:lpstr>
      <vt:lpstr>ZeikomiMitumoriTotalKin</vt:lpstr>
      <vt:lpstr>簡易横</vt:lpstr>
      <vt:lpstr>簡易横明細</vt:lpstr>
      <vt:lpstr>簡易縦</vt:lpstr>
      <vt:lpstr>簡易縦明細</vt:lpstr>
      <vt:lpstr>見積条件書</vt:lpstr>
      <vt:lpstr>見積明細書</vt:lpstr>
      <vt:lpstr>内訳書</vt:lpstr>
      <vt:lpstr>表紙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株式会社 プラスバイプラス</dc:creator>
  <cp:lastPrinted>2023-07-11T05:49:23Z</cp:lastPrinted>
  <dcterms:created xsi:type="dcterms:W3CDTF">2006-09-13T11:12:02Z</dcterms:created>
  <dcterms:modified xsi:type="dcterms:W3CDTF">2023-07-11T05:49:30Z</dcterms:modified>
</cp:coreProperties>
</file>