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お仕事フォルダ\クラウドテック案件\ビーイング\01_インボイス対応\出力帳票\"/>
    </mc:Choice>
  </mc:AlternateContent>
  <xr:revisionPtr revIDLastSave="0" documentId="13_ncr:1_{F9ABE09B-35E1-46F0-86C7-5343A75B0A1C}" xr6:coauthVersionLast="47" xr6:coauthVersionMax="47" xr10:uidLastSave="{00000000-0000-0000-0000-000000000000}"/>
  <bookViews>
    <workbookView xWindow="-120" yWindow="-120" windowWidth="29040" windowHeight="15720" tabRatio="721" firstSheet="1" activeTab="1" xr2:uid="{00000000-000D-0000-FFFF-FFFF00000000}"/>
  </bookViews>
  <sheets>
    <sheet name="DATA" sheetId="8" state="veryHidden" r:id="rId1"/>
    <sheet name="注文書" sheetId="1" r:id="rId2"/>
    <sheet name="注文請書" sheetId="4" r:id="rId3"/>
    <sheet name="注文書明細" sheetId="2" r:id="rId4"/>
    <sheet name="注文書明細_出来高" sheetId="9" r:id="rId5"/>
    <sheet name="注文書簡易縦" sheetId="3" r:id="rId6"/>
    <sheet name="注文書簡易縦_2頁目以降" sheetId="6" r:id="rId7"/>
    <sheet name="注文書簡易縦_出来高" sheetId="10" r:id="rId8"/>
    <sheet name="注文書簡易縦_出来高_2頁目以降" sheetId="11" r:id="rId9"/>
    <sheet name="注文請書簡易縦" sheetId="5" r:id="rId10"/>
    <sheet name="注文請書簡易縦_2頁目以降" sheetId="7" r:id="rId11"/>
    <sheet name="注文請書簡易縦_出来高" sheetId="14" r:id="rId12"/>
    <sheet name="注文請書簡易縦_出来高_2頁目以降" sheetId="15" r:id="rId13"/>
  </sheets>
  <definedNames>
    <definedName name="AnkenKenmei">DATA!$E$24</definedName>
    <definedName name="AnkenKenmei_Text">DATA!$F$24</definedName>
    <definedName name="BaseZeibetuHachuGokeiKingaku">DATA!$E$14</definedName>
    <definedName name="BaseZeikomiHachuGokeiKingaku">DATA!$E$15</definedName>
    <definedName name="Biko">DATA!$E$28</definedName>
    <definedName name="Biko_Text">DATA!$F$28</definedName>
    <definedName name="ChumonOutDate">DATA!$E$4</definedName>
    <definedName name="ChumonOutDate_Text">DATA!$F$4</definedName>
    <definedName name="Daihyosyamei">DATA!$E$34</definedName>
    <definedName name="Daihyosyamei_Text">DATA!$F$33</definedName>
    <definedName name="DispHachuNo">DATA!$F$3</definedName>
    <definedName name="DispHyojunRate">DATA!$C$49</definedName>
    <definedName name="DispHyojunRate_Text">DATA!$F$49</definedName>
    <definedName name="DispKeigenRate">DATA!$C$45</definedName>
    <definedName name="DispKeigenRate_Text">DATA!$F$45</definedName>
    <definedName name="DispShohizeiRate">DATA!$D$17</definedName>
    <definedName name="DispShohizeiRate_Text">DATA!$F$17</definedName>
    <definedName name="FaxNo">DATA!$E$38</definedName>
    <definedName name="FaxNo_Text">DATA!$F$38</definedName>
    <definedName name="GenbaJyusyo_Text">DATA!$F$23</definedName>
    <definedName name="HachuNo">DATA!$E$3</definedName>
    <definedName name="HyojunNow">DATA!$E$52</definedName>
    <definedName name="HyojunObjNow">DATA!$E$50</definedName>
    <definedName name="HyojunObjTotal">DATA!$E$49</definedName>
    <definedName name="HyojunTotal">DATA!$E$51</definedName>
    <definedName name="InvoiceNo">DATA!$E$44</definedName>
    <definedName name="InvoiceNo_saki">DATA!$E$5</definedName>
    <definedName name="InvoiceNo_Saki_Text">DATA!$F$5</definedName>
    <definedName name="InvoiceNo_Text">DATA!$F$44</definedName>
    <definedName name="JuchuNo">DATA!$E$22</definedName>
    <definedName name="Jyusyo">DATA!$E$36</definedName>
    <definedName name="Kaisyamei">DATA!$E$32</definedName>
    <definedName name="Katagaki">DATA!$E$33</definedName>
    <definedName name="KeigenNow">DATA!$E$48</definedName>
    <definedName name="KeigenObjNow">DATA!$E$46</definedName>
    <definedName name="KeigenObjTotal">DATA!$E$45</definedName>
    <definedName name="KeigenTotal">DATA!$E$47</definedName>
    <definedName name="Keisyo">DATA!$E$7</definedName>
    <definedName name="KenmeiKubun">DATA!$K$21</definedName>
    <definedName name="KinDispCtrl">DATA!$K$12</definedName>
    <definedName name="KojiBasyo">DATA!$E$23</definedName>
    <definedName name="KojiKenmei">DATA!$E$21</definedName>
    <definedName name="KojiKenmei_Text">DATA!$K$23</definedName>
    <definedName name="Koki">DATA!$I$25</definedName>
    <definedName name="Komokumei_Text">DATA!$K$22</definedName>
    <definedName name="Kyoka_Text">DATA!$F$31</definedName>
    <definedName name="KyokaNo">DATA!$E$31</definedName>
    <definedName name="MailAddress">DATA!$E$41</definedName>
    <definedName name="MailAddress_Text">DATA!$F$41</definedName>
    <definedName name="_xlnm.Print_Area" localSheetId="5">注文書簡易縦!$A$1:$K$38</definedName>
    <definedName name="_xlnm.Print_Area" localSheetId="6">注文書簡易縦_2頁目以降!$A$1:$K$31</definedName>
    <definedName name="_xlnm.Print_Area" localSheetId="7">注文書簡易縦_出来高!$A$1:$K$38</definedName>
    <definedName name="_xlnm.Print_Area" localSheetId="8">注文書簡易縦_出来高_2頁目以降!$A$1:$K$31</definedName>
    <definedName name="_xlnm.Print_Area" localSheetId="3">注文書明細!$A$1:$H$23</definedName>
    <definedName name="_xlnm.Print_Area" localSheetId="4">注文書明細_出来高!$A$1:$L$23</definedName>
    <definedName name="_xlnm.Print_Area" localSheetId="9">注文請書簡易縦!$A$1:$L$38</definedName>
    <definedName name="_xlnm.Print_Area" localSheetId="10">注文請書簡易縦_2頁目以降!$A$1:$L$33</definedName>
    <definedName name="_xlnm.Print_Area" localSheetId="11">注文請書簡易縦_出来高!$A$1:$L$38</definedName>
    <definedName name="_xlnm.Print_Area" localSheetId="12">注文請書簡易縦_出来高_2頁目以降!$A$1:$L$33</definedName>
    <definedName name="ReportOutput" comment="明細出力起点" localSheetId="5">注文書簡易縦!$B$22</definedName>
    <definedName name="ReportOutput" comment="明細出力起点" localSheetId="6">注文書簡易縦_2頁目以降!$B$5</definedName>
    <definedName name="ReportOutput" comment="明細出力起点" localSheetId="7">注文書簡易縦_出来高!$B$22</definedName>
    <definedName name="ReportOutput" comment="明細出力起点" localSheetId="8">注文書簡易縦_出来高_2頁目以降!$B$5</definedName>
    <definedName name="ReportOutput" comment="明細出力起点" localSheetId="3">注文書明細!$B$5</definedName>
    <definedName name="ReportOutput" comment="明細出力起点" localSheetId="4">注文書明細_出来高!$B$5</definedName>
    <definedName name="ReportOutput" comment="明細出力起点" localSheetId="9">注文請書簡易縦!$B$22</definedName>
    <definedName name="ReportOutput" comment="明細出力起点" localSheetId="10">注文請書簡易縦_2頁目以降!$B$5</definedName>
    <definedName name="ReportOutput" comment="明細出力起点" localSheetId="11">注文請書簡易縦_出来高!$B$22</definedName>
    <definedName name="ReportOutput" comment="明細出力起点" localSheetId="12">注文請書簡易縦_出来高_2頁目以降!$B$5</definedName>
    <definedName name="Shiharaisaki">DATA!$E$6</definedName>
    <definedName name="Shiharaisakimei_Keisyo">DATA!$F$6</definedName>
    <definedName name="ShiharaisakiTantosya">DATA!$E$8</definedName>
    <definedName name="ShiharaisakiTantosya_Text">DATA!$F$8</definedName>
    <definedName name="ShiharaisakiTantosyaKeisyo">DATA!$E$9</definedName>
    <definedName name="SiharaiJoken_Text">DATA!$F$25</definedName>
    <definedName name="SiharaiJokenOutput">DATA!$E$25</definedName>
    <definedName name="SyohiZeiKingaku">DATA!$E$17</definedName>
    <definedName name="Syokei" localSheetId="5">注文書簡易縦!$K$38</definedName>
    <definedName name="Syokei" localSheetId="6">注文書簡易縦_2頁目以降!$K$31</definedName>
    <definedName name="Syokei" localSheetId="7">注文書簡易縦_出来高!$J$38</definedName>
    <definedName name="Syokei" localSheetId="8">注文書簡易縦_出来高_2頁目以降!$J$31</definedName>
    <definedName name="Syokei" localSheetId="9">注文請書簡易縦!$K$38</definedName>
    <definedName name="Syokei" localSheetId="10">注文請書簡易縦_2頁目以降!$K$31</definedName>
    <definedName name="Syokei" localSheetId="11">注文請書簡易縦_出来高!$J$38</definedName>
    <definedName name="Syokei" localSheetId="12">注文請書簡易縦_出来高_2頁目以降!$J$31</definedName>
    <definedName name="Syokei">注文書簡易縦_出来高_2頁目以降!$J$31</definedName>
    <definedName name="SyokeiKongetuDekidaka">注文書明細_出来高!$I$23</definedName>
    <definedName name="SyokeiMiHachuZankin">注文書明細_出来高!$K$23</definedName>
    <definedName name="SyokeiRuikeiDekidaka">注文書明細_出来高!$J$23</definedName>
    <definedName name="SyokeiZeibetuKingaku">注文書明細_出来高!$G$23</definedName>
    <definedName name="SyokeiZengetumadeRuikei">注文書明細_出来高!$H$23</definedName>
    <definedName name="TanDispCtrl">DATA!$K$10</definedName>
    <definedName name="TantoSyainmei">DATA!$E$40</definedName>
    <definedName name="TantoSyainmei_Text">DATA!$F$40</definedName>
    <definedName name="TantoSyainmeiUke_Text">DATA!$I$39</definedName>
    <definedName name="TaxCalType">DATA!$K$45</definedName>
    <definedName name="TelNo">DATA!$E$37</definedName>
    <definedName name="TelNo_Text">DATA!$F$37</definedName>
    <definedName name="TorihikisakiFaxNo">DATA!$E$13</definedName>
    <definedName name="TorihikisakiFaxNo_Text">DATA!$F$13</definedName>
    <definedName name="TorihikisakiJyusyo">DATA!$E$11</definedName>
    <definedName name="TorihikisakiTelNo">DATA!$E$12</definedName>
    <definedName name="TorihikisakiTelNo_Text">DATA!$F$12</definedName>
    <definedName name="TorihikisakiYubinNo">DATA!$E$10</definedName>
    <definedName name="TorihikisakiYubinNo_Text">DATA!$F$10</definedName>
    <definedName name="Url">DATA!$E$39</definedName>
    <definedName name="YoteiKokiFrom">DATA!$E$26</definedName>
    <definedName name="YoteiKokiTo">DATA!$E$27</definedName>
    <definedName name="YubinNo">DATA!$E$35</definedName>
    <definedName name="YubinNo_Text">DATA!$F$35</definedName>
    <definedName name="ZeibetuGokeiKingaku">DATA!$E$16</definedName>
    <definedName name="ZeibetuMiHachuZankin">DATA!$E$19</definedName>
    <definedName name="ZeikomiGokeiKingaku">DATA!$E$18</definedName>
    <definedName name="ZeikomiMiHachuZankin">DATA!$E$20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5" i="14" l="1"/>
  <c r="C14" i="14"/>
  <c r="B14" i="14"/>
  <c r="C13" i="14"/>
  <c r="B13" i="14"/>
  <c r="C12" i="14"/>
  <c r="B12" i="14"/>
  <c r="C11" i="14"/>
  <c r="B11" i="14"/>
  <c r="C15" i="5"/>
  <c r="B14" i="5"/>
  <c r="C14" i="5" s="1"/>
  <c r="C13" i="5"/>
  <c r="B13" i="5"/>
  <c r="C12" i="5"/>
  <c r="B12" i="5"/>
  <c r="C11" i="5"/>
  <c r="B11" i="5"/>
  <c r="C15" i="10"/>
  <c r="C13" i="10"/>
  <c r="B13" i="10"/>
  <c r="B14" i="10" s="1"/>
  <c r="C14" i="10" s="1"/>
  <c r="C12" i="10"/>
  <c r="B12" i="10"/>
  <c r="C11" i="10"/>
  <c r="B11" i="10"/>
  <c r="C15" i="3"/>
  <c r="C13" i="3"/>
  <c r="B13" i="3"/>
  <c r="B14" i="3" s="1"/>
  <c r="C14" i="3" s="1"/>
  <c r="C12" i="3"/>
  <c r="B12" i="3"/>
  <c r="C11" i="3"/>
  <c r="B11" i="3"/>
  <c r="J22" i="4"/>
  <c r="G22" i="4"/>
  <c r="F22" i="4"/>
  <c r="D22" i="4"/>
  <c r="B22" i="4"/>
  <c r="L21" i="4"/>
  <c r="K21" i="4"/>
  <c r="J21" i="4"/>
  <c r="I21" i="4"/>
  <c r="G21" i="4"/>
  <c r="F21" i="4"/>
  <c r="D21" i="4"/>
  <c r="C21" i="4"/>
  <c r="B21" i="4"/>
  <c r="J22" i="1"/>
  <c r="G22" i="1"/>
  <c r="F22" i="1"/>
  <c r="D22" i="1"/>
  <c r="B22" i="1"/>
  <c r="L21" i="1"/>
  <c r="K21" i="1"/>
  <c r="J21" i="1"/>
  <c r="I21" i="1"/>
  <c r="G21" i="1"/>
  <c r="F21" i="1"/>
  <c r="D21" i="1"/>
  <c r="C21" i="1"/>
  <c r="B21" i="1"/>
  <c r="F49" i="8"/>
  <c r="F45" i="8"/>
  <c r="F44" i="8"/>
  <c r="F17" i="8"/>
  <c r="F5" i="8"/>
  <c r="I1" i="15"/>
  <c r="M2" i="14"/>
  <c r="M1" i="14"/>
  <c r="I3" i="14" s="1"/>
  <c r="I1" i="7"/>
  <c r="M2" i="5"/>
  <c r="M1" i="5"/>
  <c r="I3" i="5" s="1"/>
  <c r="I1" i="11"/>
  <c r="M2" i="10"/>
  <c r="M1" i="10"/>
  <c r="I3" i="10" s="1"/>
  <c r="I1" i="6"/>
  <c r="M2" i="3"/>
  <c r="M1" i="3"/>
  <c r="I3" i="3" s="1"/>
  <c r="J1" i="9"/>
  <c r="F1" i="2"/>
  <c r="P2" i="4"/>
  <c r="P1" i="4"/>
  <c r="M3" i="4" s="1"/>
  <c r="P2" i="1"/>
  <c r="P1" i="1"/>
  <c r="M1" i="1" l="1"/>
  <c r="I1" i="10"/>
  <c r="M3" i="1"/>
  <c r="M1" i="4"/>
  <c r="I1" i="5"/>
  <c r="I1" i="3"/>
  <c r="I1" i="14"/>
  <c r="K23" i="8"/>
  <c r="C16" i="5" s="1"/>
  <c r="K22" i="8"/>
  <c r="B16" i="3" s="1"/>
  <c r="C16" i="3" l="1"/>
  <c r="C16" i="14"/>
  <c r="B24" i="1"/>
  <c r="B16" i="10"/>
  <c r="C24" i="1"/>
  <c r="C16" i="10"/>
  <c r="B24" i="4"/>
  <c r="B16" i="5"/>
  <c r="C24" i="4"/>
  <c r="B16" i="14"/>
  <c r="C23" i="4" l="1"/>
  <c r="C23" i="1"/>
  <c r="I39" i="8" l="1"/>
  <c r="B6" i="14" l="1"/>
  <c r="B6" i="5"/>
  <c r="B8" i="4"/>
  <c r="F40" i="8"/>
  <c r="F41" i="8"/>
  <c r="J38" i="14" l="1"/>
  <c r="B8" i="14"/>
  <c r="B5" i="14"/>
  <c r="J38" i="10"/>
  <c r="B8" i="10"/>
  <c r="F24" i="8" l="1"/>
  <c r="F8" i="8" l="1"/>
  <c r="F6" i="8" l="1"/>
  <c r="B5" i="10" s="1"/>
  <c r="B6" i="10"/>
  <c r="B8" i="5"/>
  <c r="B8" i="3"/>
  <c r="B10" i="4"/>
  <c r="B10" i="1"/>
  <c r="B8" i="1" l="1"/>
  <c r="B6" i="3"/>
  <c r="B7" i="1"/>
  <c r="F10" i="8"/>
  <c r="B7" i="10" s="1"/>
  <c r="F13" i="8"/>
  <c r="E11" i="1" s="1"/>
  <c r="F12" i="8"/>
  <c r="B9" i="10" l="1"/>
  <c r="B9" i="3"/>
  <c r="B11" i="1"/>
  <c r="B9" i="1"/>
  <c r="B7" i="3"/>
  <c r="B5" i="5" l="1"/>
  <c r="B7" i="4"/>
  <c r="C27" i="4"/>
  <c r="C27" i="1"/>
  <c r="F38" i="8" l="1"/>
  <c r="E11" i="4" s="1"/>
  <c r="F37" i="8"/>
  <c r="F35" i="8"/>
  <c r="B7" i="14" s="1"/>
  <c r="F33" i="8"/>
  <c r="F31" i="8"/>
  <c r="F28" i="8"/>
  <c r="C18" i="14" s="1"/>
  <c r="H26" i="8"/>
  <c r="F26" i="8"/>
  <c r="G26" i="8" s="1"/>
  <c r="F25" i="8"/>
  <c r="F17" i="14" s="1"/>
  <c r="F23" i="8"/>
  <c r="F16" i="14" s="1"/>
  <c r="F21" i="8"/>
  <c r="F4" i="8"/>
  <c r="B9" i="5" l="1"/>
  <c r="B9" i="14"/>
  <c r="F2" i="2"/>
  <c r="M3" i="14"/>
  <c r="I2" i="14" s="1"/>
  <c r="M3" i="5"/>
  <c r="I2" i="5" s="1"/>
  <c r="M3" i="3"/>
  <c r="I2" i="3" s="1"/>
  <c r="M3" i="10"/>
  <c r="I2" i="10" s="1"/>
  <c r="P3" i="1"/>
  <c r="M2" i="1" s="1"/>
  <c r="I2" i="7"/>
  <c r="I2" i="11"/>
  <c r="J2" i="9"/>
  <c r="P3" i="4"/>
  <c r="M2" i="4" s="1"/>
  <c r="I2" i="15"/>
  <c r="I2" i="6"/>
  <c r="F17" i="10"/>
  <c r="F16" i="10"/>
  <c r="C18" i="10"/>
  <c r="B11" i="4"/>
  <c r="B7" i="5"/>
  <c r="B9" i="4"/>
  <c r="C28" i="4"/>
  <c r="F17" i="3"/>
  <c r="F17" i="5"/>
  <c r="C28" i="1"/>
  <c r="F16" i="5"/>
  <c r="F16" i="3"/>
  <c r="C26" i="4"/>
  <c r="C26" i="1"/>
  <c r="I25" i="8"/>
  <c r="C17" i="14" s="1"/>
  <c r="C29" i="1"/>
  <c r="C18" i="3"/>
  <c r="C29" i="4"/>
  <c r="C18" i="5"/>
  <c r="B5" i="3"/>
  <c r="K38" i="5"/>
  <c r="C17" i="10" l="1"/>
  <c r="C17" i="5"/>
  <c r="C17" i="3"/>
  <c r="C25" i="4"/>
  <c r="C25" i="1"/>
  <c r="K38" i="3"/>
</calcChain>
</file>

<file path=xl/sharedStrings.xml><?xml version="1.0" encoding="utf-8"?>
<sst xmlns="http://schemas.openxmlformats.org/spreadsheetml/2006/main" count="191" uniqueCount="105">
  <si>
    <t>注文書番号</t>
    <rPh sb="0" eb="3">
      <t>チュウモンショ</t>
    </rPh>
    <rPh sb="3" eb="5">
      <t>バンゴウ</t>
    </rPh>
    <phoneticPr fontId="1"/>
  </si>
  <si>
    <t>負担とさせて頂きます。</t>
    <rPh sb="0" eb="2">
      <t>フタン</t>
    </rPh>
    <rPh sb="6" eb="7">
      <t>イタダ</t>
    </rPh>
    <phoneticPr fontId="1"/>
  </si>
  <si>
    <t>注文番号</t>
    <rPh sb="0" eb="2">
      <t>チュウモン</t>
    </rPh>
    <rPh sb="2" eb="4">
      <t>バンゴウ</t>
    </rPh>
    <phoneticPr fontId="1"/>
  </si>
  <si>
    <t>工事件名</t>
    <rPh sb="0" eb="2">
      <t>コウジ</t>
    </rPh>
    <rPh sb="2" eb="4">
      <t>ケンメイ</t>
    </rPh>
    <phoneticPr fontId="1"/>
  </si>
  <si>
    <t>工事期間</t>
    <rPh sb="0" eb="2">
      <t>コウジ</t>
    </rPh>
    <rPh sb="2" eb="4">
      <t>キカン</t>
    </rPh>
    <phoneticPr fontId="1"/>
  </si>
  <si>
    <t>工事場所</t>
    <rPh sb="0" eb="2">
      <t>コウジ</t>
    </rPh>
    <rPh sb="2" eb="4">
      <t>バショ</t>
    </rPh>
    <phoneticPr fontId="1"/>
  </si>
  <si>
    <t>支払先名</t>
    <rPh sb="0" eb="2">
      <t>シハライ</t>
    </rPh>
    <rPh sb="2" eb="3">
      <t>サキ</t>
    </rPh>
    <rPh sb="3" eb="4">
      <t>メイ</t>
    </rPh>
    <phoneticPr fontId="1"/>
  </si>
  <si>
    <t>支払条件</t>
    <rPh sb="0" eb="2">
      <t>シハライ</t>
    </rPh>
    <rPh sb="2" eb="4">
      <t>ジョウケン</t>
    </rPh>
    <phoneticPr fontId="1"/>
  </si>
  <si>
    <t>備　　　　考</t>
    <rPh sb="0" eb="1">
      <t>ソナエ</t>
    </rPh>
    <rPh sb="5" eb="6">
      <t>コウ</t>
    </rPh>
    <phoneticPr fontId="1"/>
  </si>
  <si>
    <t>小計</t>
    <rPh sb="0" eb="2">
      <t>ショウケイ</t>
    </rPh>
    <phoneticPr fontId="1"/>
  </si>
  <si>
    <t>名称</t>
    <rPh sb="0" eb="2">
      <t>メイショウ</t>
    </rPh>
    <phoneticPr fontId="1"/>
  </si>
  <si>
    <t>内容</t>
    <rPh sb="0" eb="2">
      <t>ナイヨウ</t>
    </rPh>
    <phoneticPr fontId="1"/>
  </si>
  <si>
    <t>数量</t>
    <rPh sb="0" eb="2">
      <t>スウリョウ</t>
    </rPh>
    <phoneticPr fontId="1"/>
  </si>
  <si>
    <t>単位</t>
    <rPh sb="0" eb="2">
      <t>タンイ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</si>
  <si>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</si>
  <si>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</si>
  <si>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>注　文　書　明　細</t>
    <rPh sb="0" eb="1">
      <t>チュウ</t>
    </rPh>
    <rPh sb="2" eb="3">
      <t>ブン</t>
    </rPh>
    <rPh sb="4" eb="5">
      <t>ショ</t>
    </rPh>
    <rPh sb="6" eb="7">
      <t>メイ</t>
    </rPh>
    <rPh sb="8" eb="9">
      <t>ホソ</t>
    </rPh>
    <phoneticPr fontId="1"/>
  </si>
  <si>
    <t>下記の通り、ご注文をお請けいたします。</t>
    <rPh sb="0" eb="2">
      <t>カキ</t>
    </rPh>
    <rPh sb="3" eb="4">
      <t>トオ</t>
    </rPh>
    <rPh sb="7" eb="9">
      <t>チュウモン</t>
    </rPh>
    <rPh sb="11" eb="12">
      <t>ウ</t>
    </rPh>
    <phoneticPr fontId="1"/>
  </si>
  <si>
    <t>工期：</t>
    <rPh sb="0" eb="2">
      <t>コウキ</t>
    </rPh>
    <phoneticPr fontId="1"/>
  </si>
  <si>
    <t>備考：</t>
    <rPh sb="0" eb="2">
      <t>ビコウ</t>
    </rPh>
    <phoneticPr fontId="1"/>
  </si>
  <si>
    <t>場所：</t>
    <rPh sb="0" eb="2">
      <t>バショ</t>
    </rPh>
    <phoneticPr fontId="1"/>
  </si>
  <si>
    <t>下記の通り、ご注文をお請けいたします。</t>
    <phoneticPr fontId="1"/>
  </si>
  <si>
    <t>支払条件：</t>
    <phoneticPr fontId="1"/>
  </si>
  <si>
    <t>サンプル建設株式会社</t>
    <rPh sb="4" eb="6">
      <t>ケンセツ</t>
    </rPh>
    <rPh sb="6" eb="10">
      <t>カブシキガイシャ</t>
    </rPh>
    <phoneticPr fontId="1"/>
  </si>
  <si>
    <t>敬称</t>
    <rPh sb="0" eb="2">
      <t>ケイショウ</t>
    </rPh>
    <phoneticPr fontId="1"/>
  </si>
  <si>
    <t>御中</t>
    <phoneticPr fontId="1"/>
  </si>
  <si>
    <t>工事町2丁目 ビル リフォーム工事</t>
    <rPh sb="0" eb="2">
      <t>コウジ</t>
    </rPh>
    <rPh sb="2" eb="3">
      <t>マチ</t>
    </rPh>
    <rPh sb="4" eb="6">
      <t>チョウメ</t>
    </rPh>
    <rPh sb="15" eb="17">
      <t>コウジ</t>
    </rPh>
    <phoneticPr fontId="1"/>
  </si>
  <si>
    <t>場所</t>
    <rPh sb="0" eb="2">
      <t>バショ</t>
    </rPh>
    <phoneticPr fontId="1"/>
  </si>
  <si>
    <t>？？県？？市？？町88-888</t>
    <rPh sb="2" eb="3">
      <t>ケン</t>
    </rPh>
    <rPh sb="5" eb="6">
      <t>シ</t>
    </rPh>
    <rPh sb="8" eb="9">
      <t>マチ</t>
    </rPh>
    <phoneticPr fontId="1"/>
  </si>
  <si>
    <t>(支払条件)</t>
    <phoneticPr fontId="1"/>
  </si>
  <si>
    <t>工期（始）</t>
    <rPh sb="0" eb="2">
      <t>コウキ</t>
    </rPh>
    <rPh sb="3" eb="4">
      <t>ハジ</t>
    </rPh>
    <phoneticPr fontId="1"/>
  </si>
  <si>
    <t>工期（終）</t>
    <rPh sb="0" eb="2">
      <t>コウキ</t>
    </rPh>
    <rPh sb="3" eb="4">
      <t>オワリ</t>
    </rPh>
    <phoneticPr fontId="1"/>
  </si>
  <si>
    <t>備考</t>
    <rPh sb="0" eb="2">
      <t>ビコウ</t>
    </rPh>
    <phoneticPr fontId="1"/>
  </si>
  <si>
    <t>会社情報</t>
    <rPh sb="0" eb="2">
      <t>カイシャ</t>
    </rPh>
    <rPh sb="2" eb="4">
      <t>ジョウホウ</t>
    </rPh>
    <phoneticPr fontId="1"/>
  </si>
  <si>
    <t>許可番号</t>
    <rPh sb="0" eb="2">
      <t>キョカ</t>
    </rPh>
    <rPh sb="2" eb="4">
      <t>バンゴウ</t>
    </rPh>
    <phoneticPr fontId="1"/>
  </si>
  <si>
    <t>00008880</t>
    <phoneticPr fontId="1"/>
  </si>
  <si>
    <t>会社名</t>
    <rPh sb="0" eb="3">
      <t>カイシャメイ</t>
    </rPh>
    <phoneticPr fontId="1"/>
  </si>
  <si>
    <t>肩書き</t>
    <rPh sb="0" eb="2">
      <t>カタガ</t>
    </rPh>
    <phoneticPr fontId="1"/>
  </si>
  <si>
    <t>代表取締役社長</t>
    <phoneticPr fontId="1"/>
  </si>
  <si>
    <t>代表者名</t>
    <rPh sb="0" eb="3">
      <t>ダイヒョウシャ</t>
    </rPh>
    <rPh sb="3" eb="4">
      <t>メイ</t>
    </rPh>
    <phoneticPr fontId="1"/>
  </si>
  <si>
    <t>代表太郎</t>
    <rPh sb="2" eb="4">
      <t>タロウ</t>
    </rPh>
    <phoneticPr fontId="1"/>
  </si>
  <si>
    <t>〒</t>
    <phoneticPr fontId="1"/>
  </si>
  <si>
    <t>888-8888</t>
    <phoneticPr fontId="1"/>
  </si>
  <si>
    <t>住所</t>
    <rPh sb="0" eb="2">
      <t>ジュウショ</t>
    </rPh>
    <phoneticPr fontId="1"/>
  </si>
  <si>
    <t>Tel</t>
    <phoneticPr fontId="1"/>
  </si>
  <si>
    <t>03-888-8888</t>
    <phoneticPr fontId="1"/>
  </si>
  <si>
    <t>Fax</t>
    <phoneticPr fontId="1"/>
  </si>
  <si>
    <t>03-880-8880</t>
    <phoneticPr fontId="1"/>
  </si>
  <si>
    <t>URL</t>
    <phoneticPr fontId="1"/>
  </si>
  <si>
    <t>http://www.domain.jp/</t>
    <phoneticPr fontId="1"/>
  </si>
  <si>
    <t>担当者</t>
    <rPh sb="0" eb="3">
      <t>タントウシャ</t>
    </rPh>
    <phoneticPr fontId="1"/>
  </si>
  <si>
    <t>担当一郎</t>
    <rPh sb="0" eb="2">
      <t>タントウ</t>
    </rPh>
    <rPh sb="2" eb="4">
      <t>イチロウ</t>
    </rPh>
    <phoneticPr fontId="1"/>
  </si>
  <si>
    <t>メール</t>
    <phoneticPr fontId="1"/>
  </si>
  <si>
    <t>tantho@domain.co.jp</t>
    <phoneticPr fontId="1"/>
  </si>
  <si>
    <t>注文書情報</t>
    <rPh sb="0" eb="2">
      <t>チュウモン</t>
    </rPh>
    <rPh sb="2" eb="3">
      <t>ショ</t>
    </rPh>
    <rPh sb="3" eb="5">
      <t>ジョウホウ</t>
    </rPh>
    <phoneticPr fontId="1"/>
  </si>
  <si>
    <t>注文書発行日</t>
    <phoneticPr fontId="1"/>
  </si>
  <si>
    <t>税抜注文合計金額</t>
    <rPh sb="0" eb="2">
      <t>ゼイヌキ</t>
    </rPh>
    <rPh sb="2" eb="4">
      <t>チュウモン</t>
    </rPh>
    <rPh sb="6" eb="8">
      <t>キンガク</t>
    </rPh>
    <phoneticPr fontId="1"/>
  </si>
  <si>
    <t>税込注文合計金額</t>
    <rPh sb="0" eb="2">
      <t>ゼイコミ</t>
    </rPh>
    <rPh sb="2" eb="4">
      <t>チュウモン</t>
    </rPh>
    <rPh sb="6" eb="8">
      <t>キンガク</t>
    </rPh>
    <phoneticPr fontId="1"/>
  </si>
  <si>
    <t>株式会社　プラスバイプラス</t>
    <phoneticPr fontId="1"/>
  </si>
  <si>
    <t>〒</t>
  </si>
  <si>
    <t>電話番号</t>
    <rPh sb="0" eb="2">
      <t>デンワ</t>
    </rPh>
    <rPh sb="2" eb="4">
      <t>バンゴウ</t>
    </rPh>
    <phoneticPr fontId="1"/>
  </si>
  <si>
    <t>ＦＡＸ番号</t>
    <rPh sb="3" eb="5">
      <t>バンゴウ</t>
    </rPh>
    <phoneticPr fontId="1"/>
  </si>
  <si>
    <t>560-4548</t>
    <phoneticPr fontId="1"/>
  </si>
  <si>
    <t>東京都墨田区千歳3-6</t>
  </si>
  <si>
    <t>03-5568-4444</t>
    <phoneticPr fontId="1"/>
  </si>
  <si>
    <t>03-5568-4443</t>
    <phoneticPr fontId="1"/>
  </si>
  <si>
    <t>振込手数料は貴社負担とさせて頂きます。工事完成後の手直しは貴社の</t>
    <rPh sb="0" eb="2">
      <t>フリコミ</t>
    </rPh>
    <rPh sb="2" eb="5">
      <t>テスウリョウ</t>
    </rPh>
    <rPh sb="6" eb="8">
      <t>キシャ</t>
    </rPh>
    <rPh sb="8" eb="10">
      <t>フタン</t>
    </rPh>
    <rPh sb="14" eb="15">
      <t>イタダ</t>
    </rPh>
    <rPh sb="19" eb="21">
      <t>コウジ</t>
    </rPh>
    <rPh sb="21" eb="23">
      <t>カンセイ</t>
    </rPh>
    <rPh sb="23" eb="24">
      <t>ゴ</t>
    </rPh>
    <rPh sb="25" eb="27">
      <t>テナオ</t>
    </rPh>
    <rPh sb="29" eb="31">
      <t>キシャ</t>
    </rPh>
    <phoneticPr fontId="1"/>
  </si>
  <si>
    <t>＊＊＊＊＊＊＊＊＊＊</t>
    <phoneticPr fontId="1"/>
  </si>
  <si>
    <t>東京都新宿区西新宿7-2-4</t>
  </si>
  <si>
    <t>担当者名</t>
    <rPh sb="0" eb="3">
      <t>タントウシャ</t>
    </rPh>
    <rPh sb="3" eb="4">
      <t>メイ</t>
    </rPh>
    <phoneticPr fontId="1"/>
  </si>
  <si>
    <t>敬称</t>
    <rPh sb="0" eb="2">
      <t>ケイショウ</t>
    </rPh>
    <phoneticPr fontId="1"/>
  </si>
  <si>
    <t>様</t>
    <rPh sb="0" eb="1">
      <t>サマ</t>
    </rPh>
    <phoneticPr fontId="1"/>
  </si>
  <si>
    <t>支払先担当者名</t>
    <rPh sb="0" eb="2">
      <t>シハライ</t>
    </rPh>
    <rPh sb="2" eb="3">
      <t>サキ</t>
    </rPh>
    <rPh sb="3" eb="6">
      <t>タントウシャ</t>
    </rPh>
    <rPh sb="6" eb="7">
      <t>メイ</t>
    </rPh>
    <phoneticPr fontId="1"/>
  </si>
  <si>
    <t>案件名</t>
    <rPh sb="0" eb="2">
      <t>アンケン</t>
    </rPh>
    <rPh sb="2" eb="3">
      <t>メイ</t>
    </rPh>
    <phoneticPr fontId="1"/>
  </si>
  <si>
    <t>前月迄累計</t>
    <rPh sb="0" eb="3">
      <t>ゼンゲツマデ</t>
    </rPh>
    <rPh sb="3" eb="5">
      <t>ルイケイ</t>
    </rPh>
    <phoneticPr fontId="1"/>
  </si>
  <si>
    <t>今月出来高</t>
    <rPh sb="0" eb="2">
      <t>コンゲツ</t>
    </rPh>
    <rPh sb="2" eb="5">
      <t>デキダカ</t>
    </rPh>
    <phoneticPr fontId="1"/>
  </si>
  <si>
    <t>残高</t>
    <rPh sb="0" eb="2">
      <t>ザンダカ</t>
    </rPh>
    <phoneticPr fontId="1"/>
  </si>
  <si>
    <t>累計出来高</t>
    <rPh sb="0" eb="2">
      <t>ルイケイ</t>
    </rPh>
    <rPh sb="2" eb="5">
      <t>デキダカ</t>
    </rPh>
    <phoneticPr fontId="1"/>
  </si>
  <si>
    <t>割合</t>
    <rPh sb="0" eb="2">
      <t>ワリアイ</t>
    </rPh>
    <phoneticPr fontId="1"/>
  </si>
  <si>
    <t>当月発注分</t>
    <rPh sb="0" eb="2">
      <t>トウゲツ</t>
    </rPh>
    <rPh sb="2" eb="4">
      <t>ハッチュウ</t>
    </rPh>
    <rPh sb="4" eb="5">
      <t>ブン</t>
    </rPh>
    <phoneticPr fontId="1"/>
  </si>
  <si>
    <t>当初発注金額</t>
    <rPh sb="0" eb="2">
      <t>トウショ</t>
    </rPh>
    <rPh sb="2" eb="4">
      <t>ハッチュウ</t>
    </rPh>
    <rPh sb="4" eb="6">
      <t>キンガク</t>
    </rPh>
    <phoneticPr fontId="1"/>
  </si>
  <si>
    <t>税別金額</t>
    <rPh sb="0" eb="2">
      <t>ゼイベツ</t>
    </rPh>
    <rPh sb="2" eb="4">
      <t>キンガク</t>
    </rPh>
    <phoneticPr fontId="1"/>
  </si>
  <si>
    <t>税込金額</t>
    <rPh sb="0" eb="2">
      <t>ゼイコ</t>
    </rPh>
    <rPh sb="2" eb="4">
      <t>キンガク</t>
    </rPh>
    <phoneticPr fontId="1"/>
  </si>
  <si>
    <t>未発注残金</t>
    <rPh sb="0" eb="1">
      <t>ミ</t>
    </rPh>
    <rPh sb="1" eb="3">
      <t>ハッチュウ</t>
    </rPh>
    <rPh sb="3" eb="5">
      <t>ザンキン</t>
    </rPh>
    <phoneticPr fontId="1"/>
  </si>
  <si>
    <t>最終見積案</t>
    <rPh sb="0" eb="2">
      <t>サイシュウ</t>
    </rPh>
    <rPh sb="2" eb="4">
      <t>ミツモリ</t>
    </rPh>
    <rPh sb="4" eb="5">
      <t>アン</t>
    </rPh>
    <phoneticPr fontId="1"/>
  </si>
  <si>
    <t>12345678-1</t>
    <phoneticPr fontId="1"/>
  </si>
  <si>
    <t>税抜合計</t>
    <phoneticPr fontId="1"/>
  </si>
  <si>
    <t>0:工事件名、1:案件名、2：工事件名+案件名</t>
  </si>
  <si>
    <t>単価・表示桁</t>
  </si>
  <si>
    <t>金額・表示桁</t>
  </si>
  <si>
    <t>受注番号</t>
    <phoneticPr fontId="1"/>
  </si>
  <si>
    <t>取引先事業者ID</t>
  </si>
  <si>
    <t>T1111122222333</t>
  </si>
  <si>
    <t>登録事業所番号</t>
  </si>
  <si>
    <t>T1234567890000</t>
  </si>
  <si>
    <t>今回注文額</t>
  </si>
  <si>
    <t>軽減合計</t>
  </si>
  <si>
    <t>今回軽減合計</t>
  </si>
  <si>
    <t>標準合計</t>
  </si>
  <si>
    <t>今回標準合計</t>
  </si>
  <si>
    <t>0:通常、1:インボイス方式</t>
  </si>
  <si>
    <t>合計</t>
  </si>
  <si>
    <t>合計金額</t>
    <phoneticPr fontId="1"/>
  </si>
  <si>
    <t>振込手数料は、貴社負担とさせて頂きます。工事完成後の手直しは、貴社の負担とさせて頂きます。</t>
    <phoneticPr fontId="1"/>
  </si>
  <si>
    <t>※出来高注文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</si>
</sst>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[$¥-411]#,##0;[$¥-411]#,##0"/>
    <numFmt numFmtId="177" formatCode="yyyy&quot;年&quot;m&quot;月&quot;d&quot;日(&quot;aaa&quot;)&quot;"/>
    <numFmt numFmtId="178" formatCode="yyyy/mm/dd;@"/>
    <numFmt numFmtId="179" formatCode="&quot;消&quot;&quot;費&quot;&quot;税&quot;\(0%\)"/>
    <numFmt numFmtId="180" formatCode="0_ "/>
    <numFmt numFmtId="181" formatCode="yyyy/mm/dd\(aaa\)"/>
    <numFmt numFmtId="182" formatCode="0%&quot;対&quot;&quot;象&quot;&quot;合&quot;&quot;計&quot;"/>
    <numFmt numFmtId="183" formatCode="&quot;¥&quot;#,##0;\-#,##0"/>
  </numFmts>
  <fonts count="2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9"/>
      <color theme="1"/>
      <name val="Meiryo UI"/>
      <family val="3"/>
      <charset val="128"/>
    </font>
    <font>
      <b/>
      <sz val="12"/>
      <color theme="3"/>
      <name val="Meiryo UI"/>
      <family val="3"/>
      <charset val="128"/>
    </font>
    <font>
      <sz val="9"/>
      <color theme="4"/>
      <name val="Meiryo UI"/>
      <family val="3"/>
      <charset val="128"/>
    </font>
    <font>
      <sz val="9"/>
      <color theme="7"/>
      <name val="Meiryo UI"/>
      <family val="3"/>
      <charset val="128"/>
    </font>
    <font>
      <sz val="9"/>
      <color rgb="FF7030A0"/>
      <name val="Meiryo UI"/>
      <family val="3"/>
      <charset val="128"/>
    </font>
    <font>
      <b/>
      <sz val="9"/>
      <color theme="7"/>
      <name val="Meiryo UI"/>
      <family val="3"/>
      <charset val="128"/>
    </font>
    <font>
      <sz val="9"/>
      <color theme="0" tint="-0.34998626667073579"/>
      <name val="Meiryo UI"/>
      <family val="3"/>
      <charset val="128"/>
    </font>
    <font>
      <b/>
      <sz val="12"/>
      <color theme="6" tint="-0.499984740745262"/>
      <name val="Meiryo UI"/>
      <family val="3"/>
      <charset val="128"/>
    </font>
    <font>
      <sz val="8"/>
      <color theme="1"/>
      <name val="Meiryo UI"/>
      <family val="3"/>
      <charset val="128"/>
    </font>
    <font>
      <b/>
      <sz val="16"/>
      <name val="Meiryo UI"/>
      <family val="3"/>
      <charset val="128"/>
    </font>
    <font>
      <sz val="10"/>
      <name val="Meiryo UI"/>
      <family val="3"/>
      <charset val="128"/>
    </font>
    <font>
      <b/>
      <sz val="11"/>
      <name val="Meiryo UI"/>
      <family val="3"/>
      <charset val="128"/>
    </font>
    <font>
      <b/>
      <sz val="18"/>
      <name val="Meiryo UI"/>
      <family val="3"/>
      <charset val="128"/>
    </font>
    <font>
      <sz val="11"/>
      <name val="Meiryo UI"/>
      <family val="3"/>
      <charset val="128"/>
    </font>
    <font>
      <b/>
      <sz val="12"/>
      <name val="Meiryo UI"/>
      <family val="3"/>
      <charset val="128"/>
    </font>
    <font>
      <sz val="12"/>
      <name val="Meiryo UI"/>
      <family val="3"/>
      <charset val="128"/>
    </font>
    <font>
      <sz val="11"/>
      <color theme="1"/>
      <name val="ＭＳ ゴシック"/>
      <family val="3"/>
      <charset val="128"/>
    </font>
    <font>
      <sz val="9"/>
      <name val="Meiryo UI"/>
      <family val="3"/>
      <charset val="128"/>
    </font>
    <font>
      <sz val="10"/>
      <color theme="1"/>
      <name val="Meiryo UI"/>
      <family val="3"/>
      <charset val="128"/>
    </font>
    <font>
      <b/>
      <sz val="12"/>
      <color theme="1"/>
      <name val="Meiryo UI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1EFEB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DCE6F1"/>
        <bgColor indexed="64"/>
      </patternFill>
    </fill>
  </fills>
  <borders count="6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2" tint="-0.249977111117893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2" tint="-0.249977111117893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14999847407452621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rgb="FFC7CED5"/>
      </bottom>
      <diagonal/>
    </border>
    <border>
      <left/>
      <right/>
      <top style="thin">
        <color theme="0" tint="-0.34998626667073579"/>
      </top>
      <bottom style="thin">
        <color rgb="FFC7CED5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rgb="FFC7CED5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34998626667073579"/>
      </left>
      <right/>
      <top/>
      <bottom style="thin">
        <color rgb="FFC7CED5"/>
      </bottom>
      <diagonal/>
    </border>
    <border>
      <left/>
      <right/>
      <top/>
      <bottom style="thin">
        <color rgb="FFC7CED5"/>
      </bottom>
      <diagonal/>
    </border>
    <border>
      <left/>
      <right style="thin">
        <color theme="0" tint="-0.34998626667073579"/>
      </right>
      <top/>
      <bottom style="thin">
        <color rgb="FFC7CED5"/>
      </bottom>
      <diagonal/>
    </border>
    <border>
      <left style="thin">
        <color theme="0" tint="-0.34998626667073579"/>
      </left>
      <right/>
      <top style="thin">
        <color rgb="FFC7CED5"/>
      </top>
      <bottom style="thin">
        <color theme="0" tint="-0.14999847407452621"/>
      </bottom>
      <diagonal/>
    </border>
    <border>
      <left/>
      <right/>
      <top style="thin">
        <color rgb="FFC7CED5"/>
      </top>
      <bottom style="thin">
        <color theme="0" tint="-0.14999847407452621"/>
      </bottom>
      <diagonal/>
    </border>
    <border>
      <left/>
      <right style="thin">
        <color theme="0" tint="-0.34998626667073579"/>
      </right>
      <top style="thin">
        <color rgb="FFC7CED5"/>
      </top>
      <bottom style="thin">
        <color theme="0" tint="-0.14999847407452621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14999847407452621"/>
      </bottom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rgb="FFC7CED5"/>
      </top>
      <bottom style="thin">
        <color rgb="FFC7CED5"/>
      </bottom>
      <diagonal/>
    </border>
    <border>
      <left/>
      <right/>
      <top style="thin">
        <color rgb="FFC7CED5"/>
      </top>
      <bottom style="thin">
        <color rgb="FFC7CED5"/>
      </bottom>
      <diagonal/>
    </border>
    <border>
      <left/>
      <right style="thin">
        <color theme="0" tint="-0.34998626667073579"/>
      </right>
      <top style="thin">
        <color rgb="FFC7CED5"/>
      </top>
      <bottom style="thin">
        <color rgb="FFC7CED5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rgb="FFC7CED5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249977111117893"/>
      </right>
      <top/>
      <bottom style="thin">
        <color theme="0" tint="-0.14999847407452621"/>
      </bottom>
      <diagonal/>
    </border>
    <border>
      <left style="thin">
        <color theme="0" tint="-0.34998626667073579"/>
      </left>
      <right/>
      <top style="thin">
        <color theme="0" tint="-0.14999847407452621"/>
      </top>
      <bottom style="thin">
        <color rgb="FFC7CED5"/>
      </bottom>
      <diagonal/>
    </border>
    <border>
      <left/>
      <right/>
      <top style="thin">
        <color theme="0" tint="-0.14999847407452621"/>
      </top>
      <bottom style="thin">
        <color rgb="FFC7CED5"/>
      </bottom>
      <diagonal/>
    </border>
    <border>
      <left/>
      <right style="thin">
        <color theme="0" tint="-0.34998626667073579"/>
      </right>
      <top style="thin">
        <color theme="0" tint="-0.14999847407452621"/>
      </top>
      <bottom style="thin">
        <color rgb="FFC7CED5"/>
      </bottom>
      <diagonal/>
    </border>
    <border>
      <left style="thin">
        <color theme="0" tint="-0.34998626667073579"/>
      </left>
      <right style="thin">
        <color theme="2" tint="-0.249977111117893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2" tint="-0.249977111117893"/>
      </right>
      <top style="thin">
        <color theme="2" tint="-0.249977111117893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auto="1"/>
      </top>
      <bottom style="thin">
        <color auto="1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theme="2" tint="-0.249977111117893"/>
      </left>
      <right style="thin">
        <color theme="0" tint="-0.34998626667073579"/>
      </right>
      <top style="thin">
        <color theme="2" tint="-9.9978637043366805E-2"/>
      </top>
      <bottom/>
      <diagonal/>
    </border>
    <border>
      <left style="thin">
        <color theme="2" tint="-0.249977111117893"/>
      </left>
      <right style="thin">
        <color theme="0" tint="-0.34998626667073579"/>
      </right>
      <top/>
      <bottom/>
      <diagonal/>
    </border>
    <border>
      <left style="thin">
        <color theme="2" tint="-0.249977111117893"/>
      </left>
      <right style="thin">
        <color theme="0" tint="-0.34998626667073579"/>
      </right>
      <top/>
      <bottom style="thin">
        <color theme="2" tint="-9.9978637043366805E-2"/>
      </bottom>
      <diagonal/>
    </border>
    <border>
      <left style="thin">
        <color theme="2" tint="-0.249977111117893"/>
      </left>
      <right/>
      <top style="hair">
        <color theme="2" tint="-0.249977111117893"/>
      </top>
      <bottom style="hair">
        <color theme="2" tint="-0.249977111117893"/>
      </bottom>
      <diagonal/>
    </border>
    <border>
      <left/>
      <right style="thin">
        <color theme="0" tint="-0.34998626667073579"/>
      </right>
      <top style="hair">
        <color theme="2" tint="-0.249977111117893"/>
      </top>
      <bottom style="hair">
        <color theme="2" tint="-0.249977111117893"/>
      </bottom>
      <diagonal/>
    </border>
    <border>
      <left style="thin">
        <color theme="2" tint="-0.249977111117893"/>
      </left>
      <right/>
      <top style="hair">
        <color theme="2" tint="-0.249977111117893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hair">
        <color theme="2" tint="-0.249977111117893"/>
      </top>
      <bottom style="thin">
        <color theme="0" tint="-0.34998626667073579"/>
      </bottom>
      <diagonal/>
    </border>
    <border>
      <left style="thin">
        <color theme="2" tint="-0.249977111117893"/>
      </left>
      <right style="thin">
        <color theme="0" tint="-0.34998626667073579"/>
      </right>
      <top/>
      <bottom style="hair">
        <color theme="2" tint="-0.249977111117893"/>
      </bottom>
      <diagonal/>
    </border>
    <border>
      <left style="thin">
        <color theme="2" tint="-0.249977111117893"/>
      </left>
      <right style="thin">
        <color theme="2" tint="-0.249977111117893"/>
      </right>
      <top style="hair">
        <color theme="2" tint="-0.249977111117893"/>
      </top>
      <bottom/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2" tint="-9.9978637043366805E-2"/>
      </bottom>
      <diagonal/>
    </border>
    <border>
      <left style="thin">
        <color theme="2" tint="-0.249977111117893"/>
      </left>
      <right/>
      <top style="thin">
        <color theme="0" tint="-0.34998626667073579"/>
      </top>
      <bottom style="hair">
        <color theme="2" tint="-0.249977111117893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hair">
        <color theme="2" tint="-0.249977111117893"/>
      </bottom>
      <diagonal/>
    </border>
    <border>
      <left/>
      <right/>
      <top/>
      <bottom style="thin">
        <color auto="1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C4BD97"/>
      </left>
      <right style="thin">
        <color rgb="FFC4BD97"/>
      </right>
      <top style="thin">
        <color rgb="FFC4BD97"/>
      </top>
      <bottom style="thin">
        <color rgb="FFC4BD97"/>
      </bottom>
      <diagonal/>
    </border>
    <border>
      <left style="thin">
        <color rgb="FFC4BD97"/>
      </left>
      <right style="thin">
        <color rgb="FFC4BD97"/>
      </right>
      <top style="thin">
        <color rgb="FFC4BD97"/>
      </top>
      <bottom/>
      <diagonal/>
    </border>
    <border>
      <left style="thin">
        <color rgb="FFC4BD97"/>
      </left>
      <right style="thin">
        <color rgb="FFC4BD97"/>
      </right>
      <top/>
      <bottom/>
      <diagonal/>
    </border>
    <border>
      <left style="thin">
        <color rgb="FFC4BD97"/>
      </left>
      <right style="thin">
        <color rgb="FFC4BD97"/>
      </right>
      <top/>
      <bottom style="thin">
        <color rgb="FFC4BD97"/>
      </bottom>
      <diagonal/>
    </border>
    <border>
      <left style="thin">
        <color rgb="FFC4BD97"/>
      </left>
      <right/>
      <top style="thin">
        <color rgb="FFC4BD97"/>
      </top>
      <bottom style="thin">
        <color rgb="FFC4BD97"/>
      </bottom>
      <diagonal/>
    </border>
    <border>
      <left/>
      <right/>
      <top style="thin">
        <color rgb="FFC4BD97"/>
      </top>
      <bottom style="thin">
        <color rgb="FFC4BD97"/>
      </bottom>
      <diagonal/>
    </border>
    <border>
      <left/>
      <right style="thin">
        <color rgb="FFC4BD97"/>
      </right>
      <top style="thin">
        <color rgb="FFC4BD97"/>
      </top>
      <bottom style="thin">
        <color rgb="FFC4BD97"/>
      </bottom>
      <diagonal/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19" fillId="0" borderId="0">
      <alignment vertical="center"/>
    </xf>
  </cellStyleXfs>
  <cellXfs count="230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4" fillId="3" borderId="6" xfId="0" applyFont="1" applyFill="1" applyBorder="1">
      <alignment vertical="center"/>
    </xf>
    <xf numFmtId="0" fontId="3" fillId="3" borderId="7" xfId="0" applyFont="1" applyFill="1" applyBorder="1">
      <alignment vertical="center"/>
    </xf>
    <xf numFmtId="0" fontId="3" fillId="3" borderId="8" xfId="0" applyFont="1" applyFill="1" applyBorder="1">
      <alignment vertical="center"/>
    </xf>
    <xf numFmtId="0" fontId="5" fillId="3" borderId="9" xfId="0" applyFont="1" applyFill="1" applyBorder="1">
      <alignment vertical="center"/>
    </xf>
    <xf numFmtId="0" fontId="6" fillId="0" borderId="10" xfId="0" applyFont="1" applyBorder="1" applyAlignment="1">
      <alignment horizontal="left" vertical="center"/>
    </xf>
    <xf numFmtId="14" fontId="6" fillId="0" borderId="14" xfId="0" quotePrefix="1" applyNumberFormat="1" applyFont="1" applyBorder="1" applyAlignment="1">
      <alignment horizontal="left" vertical="center"/>
    </xf>
    <xf numFmtId="178" fontId="7" fillId="4" borderId="15" xfId="0" applyNumberFormat="1" applyFont="1" applyFill="1" applyBorder="1">
      <alignment vertical="center"/>
    </xf>
    <xf numFmtId="178" fontId="7" fillId="4" borderId="16" xfId="0" applyNumberFormat="1" applyFont="1" applyFill="1" applyBorder="1">
      <alignment vertical="center"/>
    </xf>
    <xf numFmtId="0" fontId="7" fillId="4" borderId="16" xfId="0" applyFont="1" applyFill="1" applyBorder="1">
      <alignment vertical="center"/>
    </xf>
    <xf numFmtId="0" fontId="7" fillId="4" borderId="17" xfId="0" applyFont="1" applyFill="1" applyBorder="1">
      <alignment vertical="center"/>
    </xf>
    <xf numFmtId="0" fontId="3" fillId="0" borderId="14" xfId="0" applyFont="1" applyBorder="1">
      <alignment vertical="center"/>
    </xf>
    <xf numFmtId="0" fontId="6" fillId="0" borderId="21" xfId="0" applyFont="1" applyBorder="1" applyAlignment="1">
      <alignment horizontal="left" vertical="center"/>
    </xf>
    <xf numFmtId="0" fontId="6" fillId="4" borderId="15" xfId="0" applyFont="1" applyFill="1" applyBorder="1">
      <alignment vertical="center"/>
    </xf>
    <xf numFmtId="0" fontId="6" fillId="4" borderId="16" xfId="0" applyFont="1" applyFill="1" applyBorder="1">
      <alignment vertical="center"/>
    </xf>
    <xf numFmtId="0" fontId="6" fillId="4" borderId="17" xfId="0" applyFont="1" applyFill="1" applyBorder="1">
      <alignment vertical="center"/>
    </xf>
    <xf numFmtId="0" fontId="6" fillId="0" borderId="14" xfId="0" applyFont="1" applyBorder="1">
      <alignment vertical="center"/>
    </xf>
    <xf numFmtId="0" fontId="3" fillId="0" borderId="22" xfId="0" applyFont="1" applyBorder="1">
      <alignment vertical="center"/>
    </xf>
    <xf numFmtId="0" fontId="6" fillId="0" borderId="23" xfId="0" applyFont="1" applyBorder="1">
      <alignment vertical="center"/>
    </xf>
    <xf numFmtId="0" fontId="3" fillId="0" borderId="24" xfId="0" applyFont="1" applyBorder="1">
      <alignment vertical="center"/>
    </xf>
    <xf numFmtId="0" fontId="3" fillId="0" borderId="25" xfId="0" applyFont="1" applyBorder="1">
      <alignment vertical="center"/>
    </xf>
    <xf numFmtId="49" fontId="6" fillId="0" borderId="10" xfId="0" applyNumberFormat="1" applyFont="1" applyBorder="1">
      <alignment vertical="center"/>
    </xf>
    <xf numFmtId="178" fontId="7" fillId="4" borderId="11" xfId="0" applyNumberFormat="1" applyFont="1" applyFill="1" applyBorder="1">
      <alignment vertical="center"/>
    </xf>
    <xf numFmtId="178" fontId="7" fillId="4" borderId="12" xfId="0" applyNumberFormat="1" applyFont="1" applyFill="1" applyBorder="1">
      <alignment vertical="center"/>
    </xf>
    <xf numFmtId="0" fontId="7" fillId="4" borderId="12" xfId="0" applyFont="1" applyFill="1" applyBorder="1">
      <alignment vertical="center"/>
    </xf>
    <xf numFmtId="0" fontId="7" fillId="4" borderId="13" xfId="0" applyFont="1" applyFill="1" applyBorder="1">
      <alignment vertical="center"/>
    </xf>
    <xf numFmtId="49" fontId="6" fillId="0" borderId="14" xfId="0" applyNumberFormat="1" applyFont="1" applyBorder="1">
      <alignment vertical="center"/>
    </xf>
    <xf numFmtId="178" fontId="7" fillId="4" borderId="26" xfId="0" applyNumberFormat="1" applyFont="1" applyFill="1" applyBorder="1">
      <alignment vertical="center"/>
    </xf>
    <xf numFmtId="178" fontId="7" fillId="4" borderId="27" xfId="0" applyNumberFormat="1" applyFont="1" applyFill="1" applyBorder="1">
      <alignment vertical="center"/>
    </xf>
    <xf numFmtId="0" fontId="7" fillId="4" borderId="27" xfId="0" applyFont="1" applyFill="1" applyBorder="1">
      <alignment vertical="center"/>
    </xf>
    <xf numFmtId="0" fontId="7" fillId="4" borderId="28" xfId="0" applyFont="1" applyFill="1" applyBorder="1">
      <alignment vertical="center"/>
    </xf>
    <xf numFmtId="178" fontId="9" fillId="0" borderId="29" xfId="0" applyNumberFormat="1" applyFont="1" applyBorder="1" applyAlignment="1">
      <alignment horizontal="left" vertical="center"/>
    </xf>
    <xf numFmtId="178" fontId="9" fillId="0" borderId="29" xfId="0" applyNumberFormat="1" applyFont="1" applyBorder="1" applyAlignment="1">
      <alignment horizontal="center" vertical="center"/>
    </xf>
    <xf numFmtId="178" fontId="9" fillId="0" borderId="30" xfId="0" applyNumberFormat="1" applyFont="1" applyBorder="1" applyAlignment="1">
      <alignment horizontal="left" vertical="center"/>
    </xf>
    <xf numFmtId="178" fontId="7" fillId="4" borderId="31" xfId="0" applyNumberFormat="1" applyFont="1" applyFill="1" applyBorder="1">
      <alignment vertical="center"/>
    </xf>
    <xf numFmtId="0" fontId="7" fillId="0" borderId="32" xfId="0" applyFont="1" applyBorder="1">
      <alignment vertical="center"/>
    </xf>
    <xf numFmtId="0" fontId="7" fillId="0" borderId="33" xfId="0" applyFont="1" applyBorder="1">
      <alignment vertical="center"/>
    </xf>
    <xf numFmtId="0" fontId="7" fillId="0" borderId="34" xfId="0" applyFont="1" applyBorder="1">
      <alignment vertical="center"/>
    </xf>
    <xf numFmtId="0" fontId="5" fillId="3" borderId="35" xfId="0" applyFont="1" applyFill="1" applyBorder="1">
      <alignment vertical="center"/>
    </xf>
    <xf numFmtId="0" fontId="7" fillId="0" borderId="24" xfId="0" applyFont="1" applyBorder="1">
      <alignment vertical="center"/>
    </xf>
    <xf numFmtId="0" fontId="7" fillId="0" borderId="25" xfId="0" applyFont="1" applyBorder="1">
      <alignment vertical="center"/>
    </xf>
    <xf numFmtId="0" fontId="10" fillId="3" borderId="6" xfId="0" applyFont="1" applyFill="1" applyBorder="1">
      <alignment vertical="center"/>
    </xf>
    <xf numFmtId="0" fontId="6" fillId="3" borderId="7" xfId="0" applyFont="1" applyFill="1" applyBorder="1">
      <alignment vertical="center"/>
    </xf>
    <xf numFmtId="0" fontId="5" fillId="3" borderId="36" xfId="0" applyFont="1" applyFill="1" applyBorder="1">
      <alignment vertical="center"/>
    </xf>
    <xf numFmtId="0" fontId="6" fillId="4" borderId="11" xfId="0" applyFont="1" applyFill="1" applyBorder="1">
      <alignment vertical="center"/>
    </xf>
    <xf numFmtId="0" fontId="6" fillId="4" borderId="12" xfId="0" applyFont="1" applyFill="1" applyBorder="1">
      <alignment vertical="center"/>
    </xf>
    <xf numFmtId="0" fontId="6" fillId="4" borderId="13" xfId="0" applyFont="1" applyFill="1" applyBorder="1">
      <alignment vertical="center"/>
    </xf>
    <xf numFmtId="0" fontId="3" fillId="3" borderId="9" xfId="0" applyFont="1" applyFill="1" applyBorder="1">
      <alignment vertical="center"/>
    </xf>
    <xf numFmtId="0" fontId="6" fillId="0" borderId="26" xfId="0" applyFont="1" applyBorder="1">
      <alignment vertical="center"/>
    </xf>
    <xf numFmtId="0" fontId="6" fillId="0" borderId="27" xfId="0" applyFont="1" applyBorder="1">
      <alignment vertical="center"/>
    </xf>
    <xf numFmtId="0" fontId="6" fillId="0" borderId="28" xfId="0" applyFont="1" applyBorder="1">
      <alignment vertical="center"/>
    </xf>
    <xf numFmtId="0" fontId="6" fillId="4" borderId="26" xfId="0" applyFont="1" applyFill="1" applyBorder="1">
      <alignment vertical="center"/>
    </xf>
    <xf numFmtId="0" fontId="6" fillId="4" borderId="27" xfId="0" applyFont="1" applyFill="1" applyBorder="1">
      <alignment vertical="center"/>
    </xf>
    <xf numFmtId="0" fontId="6" fillId="4" borderId="28" xfId="0" applyFont="1" applyFill="1" applyBorder="1">
      <alignment vertical="center"/>
    </xf>
    <xf numFmtId="0" fontId="6" fillId="0" borderId="14" xfId="0" applyFont="1" applyBorder="1" applyAlignment="1">
      <alignment horizontal="left" vertical="center"/>
    </xf>
    <xf numFmtId="0" fontId="3" fillId="3" borderId="35" xfId="0" applyFont="1" applyFill="1" applyBorder="1">
      <alignment vertical="center"/>
    </xf>
    <xf numFmtId="0" fontId="3" fillId="0" borderId="23" xfId="0" applyFont="1" applyBorder="1">
      <alignment vertical="center"/>
    </xf>
    <xf numFmtId="0" fontId="6" fillId="0" borderId="14" xfId="0" applyFont="1" applyBorder="1" applyAlignment="1">
      <alignment vertical="center" wrapText="1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13" fillId="0" borderId="1" xfId="0" applyFont="1" applyBorder="1">
      <alignment vertical="center"/>
    </xf>
    <xf numFmtId="0" fontId="15" fillId="0" borderId="0" xfId="0" applyFont="1">
      <alignment vertical="center"/>
    </xf>
    <xf numFmtId="0" fontId="16" fillId="0" borderId="0" xfId="0" applyFont="1">
      <alignment vertical="center"/>
    </xf>
    <xf numFmtId="0" fontId="13" fillId="0" borderId="2" xfId="0" applyFont="1" applyBorder="1" applyAlignment="1">
      <alignment horizontal="distributed" vertical="center" justifyLastLine="1"/>
    </xf>
    <xf numFmtId="0" fontId="16" fillId="0" borderId="0" xfId="0" applyFont="1" applyAlignment="1">
      <alignment horizontal="center" vertical="center"/>
    </xf>
    <xf numFmtId="38" fontId="16" fillId="0" borderId="0" xfId="1" applyFont="1">
      <alignment vertical="center"/>
    </xf>
    <xf numFmtId="0" fontId="16" fillId="6" borderId="2" xfId="0" applyFont="1" applyFill="1" applyBorder="1" applyAlignment="1">
      <alignment horizontal="center" vertical="center"/>
    </xf>
    <xf numFmtId="38" fontId="16" fillId="6" borderId="2" xfId="1" applyFont="1" applyFill="1" applyBorder="1" applyAlignment="1">
      <alignment horizontal="center" vertical="center"/>
    </xf>
    <xf numFmtId="0" fontId="13" fillId="0" borderId="2" xfId="0" applyFont="1" applyBorder="1" applyAlignment="1">
      <alignment vertical="center" wrapText="1"/>
    </xf>
    <xf numFmtId="38" fontId="13" fillId="0" borderId="2" xfId="1" applyFont="1" applyBorder="1" applyAlignment="1">
      <alignment vertical="center" shrinkToFit="1"/>
    </xf>
    <xf numFmtId="0" fontId="13" fillId="7" borderId="2" xfId="0" applyFont="1" applyFill="1" applyBorder="1" applyAlignment="1">
      <alignment vertical="center" wrapText="1"/>
    </xf>
    <xf numFmtId="38" fontId="13" fillId="7" borderId="2" xfId="1" applyFont="1" applyFill="1" applyBorder="1" applyAlignment="1">
      <alignment vertical="center" shrinkToFit="1"/>
    </xf>
    <xf numFmtId="38" fontId="13" fillId="0" borderId="0" xfId="1" applyFont="1">
      <alignment vertical="center"/>
    </xf>
    <xf numFmtId="0" fontId="13" fillId="0" borderId="4" xfId="0" applyFont="1" applyBorder="1">
      <alignment vertical="center"/>
    </xf>
    <xf numFmtId="38" fontId="13" fillId="0" borderId="4" xfId="1" applyFont="1" applyBorder="1">
      <alignment vertical="center"/>
    </xf>
    <xf numFmtId="0" fontId="13" fillId="0" borderId="0" xfId="0" applyFont="1" applyAlignment="1"/>
    <xf numFmtId="0" fontId="13" fillId="6" borderId="2" xfId="0" applyFont="1" applyFill="1" applyBorder="1" applyAlignment="1">
      <alignment horizontal="center" vertical="center"/>
    </xf>
    <xf numFmtId="38" fontId="13" fillId="6" borderId="2" xfId="1" applyFont="1" applyFill="1" applyBorder="1" applyAlignment="1">
      <alignment horizontal="center" vertical="center"/>
    </xf>
    <xf numFmtId="38" fontId="13" fillId="0" borderId="2" xfId="1" applyFont="1" applyFill="1" applyBorder="1" applyAlignment="1">
      <alignment vertical="center" shrinkToFit="1"/>
    </xf>
    <xf numFmtId="38" fontId="13" fillId="0" borderId="5" xfId="1" applyFont="1" applyBorder="1" applyAlignment="1">
      <alignment vertical="center" shrinkToFit="1"/>
    </xf>
    <xf numFmtId="0" fontId="13" fillId="0" borderId="2" xfId="0" applyFont="1" applyBorder="1" applyAlignment="1">
      <alignment horizontal="center" vertical="center" shrinkToFit="1"/>
    </xf>
    <xf numFmtId="0" fontId="13" fillId="7" borderId="2" xfId="0" applyFont="1" applyFill="1" applyBorder="1" applyAlignment="1">
      <alignment horizontal="center" vertical="center" shrinkToFit="1"/>
    </xf>
    <xf numFmtId="0" fontId="13" fillId="0" borderId="1" xfId="0" applyFont="1" applyBorder="1" applyAlignment="1"/>
    <xf numFmtId="0" fontId="13" fillId="0" borderId="4" xfId="0" applyFont="1" applyBorder="1" applyAlignment="1"/>
    <xf numFmtId="180" fontId="13" fillId="0" borderId="2" xfId="0" applyNumberFormat="1" applyFont="1" applyBorder="1" applyAlignment="1">
      <alignment vertical="center" shrinkToFit="1"/>
    </xf>
    <xf numFmtId="180" fontId="13" fillId="7" borderId="2" xfId="0" applyNumberFormat="1" applyFont="1" applyFill="1" applyBorder="1" applyAlignment="1">
      <alignment vertical="center" shrinkToFit="1"/>
    </xf>
    <xf numFmtId="177" fontId="13" fillId="0" borderId="0" xfId="0" applyNumberFormat="1" applyFont="1" applyAlignment="1">
      <alignment vertical="center" shrinkToFit="1"/>
    </xf>
    <xf numFmtId="177" fontId="13" fillId="0" borderId="0" xfId="0" applyNumberFormat="1" applyFont="1">
      <alignment vertical="center"/>
    </xf>
    <xf numFmtId="0" fontId="13" fillId="0" borderId="0" xfId="0" applyFont="1" applyAlignment="1">
      <alignment shrinkToFit="1"/>
    </xf>
    <xf numFmtId="0" fontId="13" fillId="6" borderId="38" xfId="0" applyFont="1" applyFill="1" applyBorder="1" applyAlignment="1">
      <alignment horizontal="center" vertical="center"/>
    </xf>
    <xf numFmtId="38" fontId="13" fillId="0" borderId="39" xfId="1" applyFont="1" applyFill="1" applyBorder="1" applyAlignment="1">
      <alignment vertical="center" shrinkToFit="1"/>
    </xf>
    <xf numFmtId="38" fontId="13" fillId="7" borderId="39" xfId="1" applyFont="1" applyFill="1" applyBorder="1" applyAlignment="1">
      <alignment vertical="center" shrinkToFit="1"/>
    </xf>
    <xf numFmtId="38" fontId="13" fillId="0" borderId="4" xfId="1" applyFont="1" applyFill="1" applyBorder="1" applyAlignment="1">
      <alignment vertical="center" shrinkToFit="1"/>
    </xf>
    <xf numFmtId="38" fontId="13" fillId="7" borderId="4" xfId="1" applyFont="1" applyFill="1" applyBorder="1" applyAlignment="1">
      <alignment vertical="center" shrinkToFit="1"/>
    </xf>
    <xf numFmtId="38" fontId="13" fillId="0" borderId="1" xfId="1" applyFont="1" applyFill="1" applyBorder="1" applyAlignment="1">
      <alignment vertical="center" shrinkToFit="1"/>
    </xf>
    <xf numFmtId="38" fontId="13" fillId="0" borderId="40" xfId="1" applyFont="1" applyFill="1" applyBorder="1" applyAlignment="1">
      <alignment vertical="center" shrinkToFit="1"/>
    </xf>
    <xf numFmtId="38" fontId="13" fillId="0" borderId="5" xfId="1" applyFont="1" applyBorder="1">
      <alignment vertical="center"/>
    </xf>
    <xf numFmtId="38" fontId="13" fillId="0" borderId="4" xfId="1" applyFont="1" applyBorder="1" applyAlignment="1">
      <alignment vertical="center" shrinkToFit="1"/>
    </xf>
    <xf numFmtId="38" fontId="13" fillId="0" borderId="4" xfId="1" applyFont="1" applyFill="1" applyBorder="1" applyAlignment="1">
      <alignment horizontal="center" vertical="center" shrinkToFit="1"/>
    </xf>
    <xf numFmtId="38" fontId="13" fillId="7" borderId="4" xfId="1" applyFont="1" applyFill="1" applyBorder="1" applyAlignment="1">
      <alignment horizontal="center" vertical="center" shrinkToFit="1"/>
    </xf>
    <xf numFmtId="0" fontId="11" fillId="3" borderId="41" xfId="0" applyFont="1" applyFill="1" applyBorder="1" applyAlignment="1">
      <alignment horizontal="left" vertical="center" shrinkToFit="1"/>
    </xf>
    <xf numFmtId="0" fontId="11" fillId="3" borderId="43" xfId="0" applyFont="1" applyFill="1" applyBorder="1" applyAlignment="1">
      <alignment horizontal="left" vertical="center" shrinkToFit="1"/>
    </xf>
    <xf numFmtId="179" fontId="8" fillId="3" borderId="42" xfId="0" applyNumberFormat="1" applyFont="1" applyFill="1" applyBorder="1" applyAlignment="1">
      <alignment horizontal="left" vertical="center"/>
    </xf>
    <xf numFmtId="0" fontId="6" fillId="4" borderId="0" xfId="0" applyFont="1" applyFill="1">
      <alignment vertical="center"/>
    </xf>
    <xf numFmtId="0" fontId="6" fillId="4" borderId="22" xfId="0" applyFont="1" applyFill="1" applyBorder="1">
      <alignment vertical="center"/>
    </xf>
    <xf numFmtId="0" fontId="3" fillId="3" borderId="46" xfId="0" applyFont="1" applyFill="1" applyBorder="1" applyAlignment="1">
      <alignment horizontal="left" vertical="center"/>
    </xf>
    <xf numFmtId="0" fontId="3" fillId="3" borderId="47" xfId="0" applyFont="1" applyFill="1" applyBorder="1" applyAlignment="1">
      <alignment horizontal="left" vertical="center"/>
    </xf>
    <xf numFmtId="0" fontId="11" fillId="3" borderId="48" xfId="0" applyFont="1" applyFill="1" applyBorder="1" applyAlignment="1">
      <alignment horizontal="left" vertical="center" shrinkToFit="1"/>
    </xf>
    <xf numFmtId="0" fontId="3" fillId="3" borderId="49" xfId="0" applyFont="1" applyFill="1" applyBorder="1" applyAlignment="1">
      <alignment horizontal="left" vertical="center"/>
    </xf>
    <xf numFmtId="0" fontId="3" fillId="3" borderId="50" xfId="0" applyFont="1" applyFill="1" applyBorder="1" applyAlignment="1">
      <alignment horizontal="left" vertical="center"/>
    </xf>
    <xf numFmtId="0" fontId="3" fillId="3" borderId="45" xfId="0" applyFont="1" applyFill="1" applyBorder="1" applyAlignment="1">
      <alignment horizontal="left" vertical="center"/>
    </xf>
    <xf numFmtId="0" fontId="11" fillId="3" borderId="45" xfId="0" applyFont="1" applyFill="1" applyBorder="1" applyAlignment="1">
      <alignment horizontal="left" vertical="center" shrinkToFit="1"/>
    </xf>
    <xf numFmtId="179" fontId="8" fillId="5" borderId="45" xfId="0" applyNumberFormat="1" applyFont="1" applyFill="1" applyBorder="1" applyAlignment="1">
      <alignment horizontal="left" vertical="center"/>
    </xf>
    <xf numFmtId="0" fontId="3" fillId="3" borderId="7" xfId="0" applyFont="1" applyFill="1" applyBorder="1" applyAlignment="1">
      <alignment horizontal="left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3" xfId="0" applyFont="1" applyBorder="1">
      <alignment vertical="center"/>
    </xf>
    <xf numFmtId="38" fontId="13" fillId="0" borderId="39" xfId="0" applyNumberFormat="1" applyFont="1" applyBorder="1">
      <alignment vertical="center"/>
    </xf>
    <xf numFmtId="3" fontId="6" fillId="0" borderId="14" xfId="1" applyNumberFormat="1" applyFont="1" applyFill="1" applyBorder="1" applyAlignment="1">
      <alignment vertical="center"/>
    </xf>
    <xf numFmtId="3" fontId="6" fillId="0" borderId="14" xfId="0" applyNumberFormat="1" applyFont="1" applyBorder="1" applyAlignment="1">
      <alignment horizontal="right" vertical="center"/>
    </xf>
    <xf numFmtId="9" fontId="13" fillId="0" borderId="38" xfId="2" applyFont="1" applyFill="1" applyBorder="1" applyAlignment="1">
      <alignment vertical="center" shrinkToFit="1"/>
    </xf>
    <xf numFmtId="9" fontId="13" fillId="7" borderId="38" xfId="2" applyFont="1" applyFill="1" applyBorder="1" applyAlignment="1">
      <alignment vertical="center" shrinkToFit="1"/>
    </xf>
    <xf numFmtId="9" fontId="13" fillId="0" borderId="38" xfId="1" applyNumberFormat="1" applyFont="1" applyFill="1" applyBorder="1" applyAlignment="1">
      <alignment vertical="center" shrinkToFit="1"/>
    </xf>
    <xf numFmtId="9" fontId="13" fillId="7" borderId="38" xfId="1" applyNumberFormat="1" applyFont="1" applyFill="1" applyBorder="1" applyAlignment="1">
      <alignment vertical="center" shrinkToFit="1"/>
    </xf>
    <xf numFmtId="9" fontId="13" fillId="3" borderId="38" xfId="2" applyFont="1" applyFill="1" applyBorder="1" applyAlignment="1">
      <alignment vertical="center" shrinkToFit="1"/>
    </xf>
    <xf numFmtId="0" fontId="6" fillId="4" borderId="15" xfId="0" applyFont="1" applyFill="1" applyBorder="1" applyAlignment="1">
      <alignment horizontal="left" vertical="center"/>
    </xf>
    <xf numFmtId="0" fontId="18" fillId="0" borderId="53" xfId="0" applyFont="1" applyBorder="1" applyAlignment="1"/>
    <xf numFmtId="0" fontId="13" fillId="0" borderId="53" xfId="0" applyFont="1" applyBorder="1" applyAlignment="1"/>
    <xf numFmtId="0" fontId="3" fillId="0" borderId="54" xfId="0" applyFont="1" applyBorder="1">
      <alignment vertical="center"/>
    </xf>
    <xf numFmtId="0" fontId="3" fillId="8" borderId="54" xfId="0" applyFont="1" applyFill="1" applyBorder="1">
      <alignment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right" vertical="center"/>
    </xf>
    <xf numFmtId="38" fontId="13" fillId="0" borderId="4" xfId="0" applyNumberFormat="1" applyFont="1" applyBorder="1" applyAlignment="1">
      <alignment vertical="center" shrinkToFit="1"/>
    </xf>
    <xf numFmtId="0" fontId="0" fillId="0" borderId="0" xfId="0" applyAlignment="1">
      <alignment vertical="center" shrinkToFit="1"/>
    </xf>
    <xf numFmtId="0" fontId="13" fillId="0" borderId="0" xfId="0" applyFont="1" applyAlignment="1">
      <alignment vertical="center" shrinkToFit="1"/>
    </xf>
    <xf numFmtId="0" fontId="3" fillId="0" borderId="55" xfId="0" applyFont="1" applyBorder="1">
      <alignment vertical="center"/>
    </xf>
    <xf numFmtId="0" fontId="3" fillId="0" borderId="59" xfId="0" applyFont="1" applyBorder="1">
      <alignment vertical="center"/>
    </xf>
    <xf numFmtId="38" fontId="3" fillId="0" borderId="59" xfId="0" applyNumberFormat="1" applyFont="1" applyBorder="1">
      <alignment vertical="center"/>
    </xf>
    <xf numFmtId="0" fontId="3" fillId="0" borderId="60" xfId="0" applyFont="1" applyBorder="1">
      <alignment vertical="center"/>
    </xf>
    <xf numFmtId="0" fontId="3" fillId="0" borderId="61" xfId="0" applyFont="1" applyBorder="1">
      <alignment vertical="center"/>
    </xf>
    <xf numFmtId="0" fontId="3" fillId="3" borderId="56" xfId="0" applyFont="1" applyFill="1" applyBorder="1">
      <alignment vertical="center"/>
    </xf>
    <xf numFmtId="0" fontId="3" fillId="3" borderId="57" xfId="0" applyFont="1" applyFill="1" applyBorder="1">
      <alignment vertical="center"/>
    </xf>
    <xf numFmtId="0" fontId="3" fillId="3" borderId="58" xfId="0" applyFont="1" applyFill="1" applyBorder="1">
      <alignment vertical="center"/>
    </xf>
    <xf numFmtId="0" fontId="3" fillId="3" borderId="55" xfId="0" applyFont="1" applyFill="1" applyBorder="1">
      <alignment vertical="center"/>
    </xf>
    <xf numFmtId="0" fontId="3" fillId="9" borderId="18" xfId="0" applyFont="1" applyFill="1" applyBorder="1">
      <alignment vertical="center"/>
    </xf>
    <xf numFmtId="0" fontId="3" fillId="9" borderId="19" xfId="0" applyFont="1" applyFill="1" applyBorder="1">
      <alignment vertical="center"/>
    </xf>
    <xf numFmtId="0" fontId="3" fillId="9" borderId="20" xfId="0" applyFont="1" applyFill="1" applyBorder="1">
      <alignment vertical="center"/>
    </xf>
    <xf numFmtId="179" fontId="3" fillId="9" borderId="0" xfId="0" applyNumberFormat="1" applyFont="1" applyFill="1">
      <alignment vertical="center"/>
    </xf>
    <xf numFmtId="179" fontId="3" fillId="9" borderId="22" xfId="0" applyNumberFormat="1" applyFont="1" applyFill="1" applyBorder="1">
      <alignment vertical="center"/>
    </xf>
    <xf numFmtId="0" fontId="3" fillId="9" borderId="59" xfId="0" applyFont="1" applyFill="1" applyBorder="1">
      <alignment vertical="center"/>
    </xf>
    <xf numFmtId="0" fontId="3" fillId="9" borderId="60" xfId="0" applyFont="1" applyFill="1" applyBorder="1">
      <alignment vertical="center"/>
    </xf>
    <xf numFmtId="0" fontId="3" fillId="9" borderId="61" xfId="0" applyFont="1" applyFill="1" applyBorder="1">
      <alignment vertical="center"/>
    </xf>
    <xf numFmtId="0" fontId="13" fillId="0" borderId="0" xfId="0" applyFont="1" applyAlignment="1">
      <alignment horizontal="distributed" vertical="center" justifyLastLine="1"/>
    </xf>
    <xf numFmtId="0" fontId="20" fillId="0" borderId="0" xfId="0" applyFont="1" applyAlignment="1">
      <alignment horizontal="center" vertical="center" shrinkToFit="1"/>
    </xf>
    <xf numFmtId="0" fontId="20" fillId="2" borderId="2" xfId="0" applyFont="1" applyFill="1" applyBorder="1" applyAlignment="1">
      <alignment horizontal="center" vertical="center" shrinkToFit="1"/>
    </xf>
    <xf numFmtId="37" fontId="16" fillId="0" borderId="0" xfId="0" applyNumberFormat="1" applyFont="1" applyAlignment="1">
      <alignment horizontal="right" vertical="center"/>
    </xf>
    <xf numFmtId="37" fontId="13" fillId="0" borderId="0" xfId="0" applyNumberFormat="1" applyFont="1" applyAlignment="1">
      <alignment horizontal="right" shrinkToFit="1"/>
    </xf>
    <xf numFmtId="183" fontId="17" fillId="0" borderId="53" xfId="1" applyNumberFormat="1" applyFont="1" applyBorder="1" applyAlignment="1">
      <alignment horizontal="right" shrinkToFit="1"/>
    </xf>
    <xf numFmtId="0" fontId="16" fillId="0" borderId="53" xfId="0" applyFont="1" applyBorder="1" applyAlignment="1"/>
    <xf numFmtId="182" fontId="3" fillId="0" borderId="55" xfId="0" applyNumberFormat="1" applyFont="1" applyBorder="1" applyAlignment="1">
      <alignment horizontal="left" vertical="center"/>
    </xf>
    <xf numFmtId="9" fontId="3" fillId="0" borderId="55" xfId="0" applyNumberFormat="1" applyFont="1" applyBorder="1" applyAlignment="1">
      <alignment horizontal="left" vertical="center"/>
    </xf>
    <xf numFmtId="0" fontId="3" fillId="3" borderId="55" xfId="0" applyFont="1" applyFill="1" applyBorder="1" applyAlignment="1">
      <alignment horizontal="left" vertical="center"/>
    </xf>
    <xf numFmtId="0" fontId="3" fillId="0" borderId="55" xfId="0" applyFont="1" applyBorder="1" applyAlignment="1">
      <alignment horizontal="left" vertical="center"/>
    </xf>
    <xf numFmtId="0" fontId="3" fillId="3" borderId="44" xfId="0" applyFont="1" applyFill="1" applyBorder="1" applyAlignment="1">
      <alignment horizontal="left" vertical="center"/>
    </xf>
    <xf numFmtId="0" fontId="3" fillId="3" borderId="45" xfId="0" applyFont="1" applyFill="1" applyBorder="1" applyAlignment="1">
      <alignment horizontal="left" vertical="center"/>
    </xf>
    <xf numFmtId="0" fontId="3" fillId="3" borderId="51" xfId="0" applyFont="1" applyFill="1" applyBorder="1" applyAlignment="1">
      <alignment horizontal="left" vertical="center"/>
    </xf>
    <xf numFmtId="0" fontId="3" fillId="3" borderId="52" xfId="0" applyFont="1" applyFill="1" applyBorder="1" applyAlignment="1">
      <alignment horizontal="left" vertical="center"/>
    </xf>
    <xf numFmtId="37" fontId="16" fillId="0" borderId="53" xfId="0" applyNumberFormat="1" applyFont="1" applyBorder="1" applyAlignment="1">
      <alignment horizontal="right" vertical="center"/>
    </xf>
    <xf numFmtId="0" fontId="13" fillId="0" borderId="53" xfId="0" applyFont="1" applyBorder="1">
      <alignment vertical="center"/>
    </xf>
    <xf numFmtId="9" fontId="16" fillId="0" borderId="3" xfId="2" applyFont="1" applyBorder="1" applyAlignment="1">
      <alignment horizontal="center" vertical="center" shrinkToFit="1"/>
    </xf>
    <xf numFmtId="9" fontId="16" fillId="0" borderId="5" xfId="2" applyFont="1" applyBorder="1" applyAlignment="1">
      <alignment horizontal="center" vertical="center" shrinkToFit="1"/>
    </xf>
    <xf numFmtId="183" fontId="17" fillId="0" borderId="3" xfId="1" applyNumberFormat="1" applyFont="1" applyBorder="1" applyAlignment="1">
      <alignment horizontal="right" vertical="center" shrinkToFit="1"/>
    </xf>
    <xf numFmtId="176" fontId="17" fillId="0" borderId="5" xfId="1" applyNumberFormat="1" applyFont="1" applyBorder="1" applyAlignment="1">
      <alignment horizontal="right" vertical="center" shrinkToFit="1"/>
    </xf>
    <xf numFmtId="0" fontId="13" fillId="0" borderId="53" xfId="0" applyFont="1" applyBorder="1" applyAlignment="1">
      <alignment horizontal="left" shrinkToFit="1"/>
    </xf>
    <xf numFmtId="0" fontId="13" fillId="0" borderId="4" xfId="0" applyFont="1" applyBorder="1" applyAlignment="1">
      <alignment horizontal="left" vertical="center" shrinkToFit="1"/>
    </xf>
    <xf numFmtId="0" fontId="16" fillId="0" borderId="3" xfId="0" applyFont="1" applyBorder="1" applyAlignment="1">
      <alignment horizontal="left" vertical="center" indent="1" shrinkToFit="1"/>
    </xf>
    <xf numFmtId="0" fontId="16" fillId="0" borderId="4" xfId="0" applyFont="1" applyBorder="1" applyAlignment="1">
      <alignment horizontal="left" vertical="center" indent="1" shrinkToFit="1"/>
    </xf>
    <xf numFmtId="0" fontId="16" fillId="0" borderId="5" xfId="0" applyFont="1" applyBorder="1" applyAlignment="1">
      <alignment horizontal="left" vertical="center" indent="1" shrinkToFit="1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183" fontId="16" fillId="0" borderId="3" xfId="1" applyNumberFormat="1" applyFont="1" applyBorder="1" applyAlignment="1">
      <alignment horizontal="right" vertical="center" shrinkToFit="1"/>
    </xf>
    <xf numFmtId="3" fontId="16" fillId="0" borderId="5" xfId="1" applyNumberFormat="1" applyFont="1" applyBorder="1" applyAlignment="1">
      <alignment vertical="center" shrinkToFit="1"/>
    </xf>
    <xf numFmtId="14" fontId="16" fillId="0" borderId="3" xfId="0" applyNumberFormat="1" applyFont="1" applyBorder="1" applyAlignment="1">
      <alignment horizontal="left" vertical="center" indent="1" shrinkToFit="1"/>
    </xf>
    <xf numFmtId="14" fontId="16" fillId="0" borderId="4" xfId="0" applyNumberFormat="1" applyFont="1" applyBorder="1" applyAlignment="1">
      <alignment horizontal="left" vertical="center" indent="1" shrinkToFit="1"/>
    </xf>
    <xf numFmtId="181" fontId="13" fillId="0" borderId="0" xfId="0" applyNumberFormat="1" applyFont="1" applyAlignment="1">
      <alignment horizontal="left" vertical="center" shrinkToFit="1"/>
    </xf>
    <xf numFmtId="0" fontId="15" fillId="0" borderId="0" xfId="0" applyFont="1" applyAlignment="1">
      <alignment vertical="center" shrinkToFit="1"/>
    </xf>
    <xf numFmtId="0" fontId="0" fillId="0" borderId="0" xfId="0" applyAlignment="1">
      <alignment vertical="center" shrinkToFit="1"/>
    </xf>
    <xf numFmtId="0" fontId="14" fillId="0" borderId="0" xfId="0" applyFont="1" applyAlignment="1">
      <alignment vertical="center" shrinkToFit="1"/>
    </xf>
    <xf numFmtId="0" fontId="16" fillId="0" borderId="0" xfId="0" applyFont="1" applyAlignment="1">
      <alignment vertical="center" shrinkToFit="1"/>
    </xf>
    <xf numFmtId="0" fontId="15" fillId="0" borderId="0" xfId="0" applyFont="1" applyAlignment="1">
      <alignment horizontal="center" vertical="center"/>
    </xf>
    <xf numFmtId="0" fontId="13" fillId="0" borderId="37" xfId="0" applyFont="1" applyBorder="1" applyAlignment="1">
      <alignment horizontal="left" vertical="top" shrinkToFit="1"/>
    </xf>
    <xf numFmtId="0" fontId="13" fillId="6" borderId="2" xfId="0" applyFont="1" applyFill="1" applyBorder="1" applyAlignment="1">
      <alignment horizontal="center" vertical="center"/>
    </xf>
    <xf numFmtId="0" fontId="12" fillId="0" borderId="0" xfId="0" applyFont="1" applyAlignment="1">
      <alignment vertical="center" shrinkToFit="1"/>
    </xf>
    <xf numFmtId="0" fontId="13" fillId="0" borderId="0" xfId="0" applyFont="1" applyAlignment="1">
      <alignment vertical="center" shrinkToFit="1"/>
    </xf>
    <xf numFmtId="0" fontId="13" fillId="0" borderId="4" xfId="0" applyFont="1" applyBorder="1" applyAlignment="1">
      <alignment vertical="center" shrinkToFit="1"/>
    </xf>
    <xf numFmtId="0" fontId="0" fillId="0" borderId="53" xfId="0" applyBorder="1" applyAlignment="1">
      <alignment vertical="center" shrinkToFit="1"/>
    </xf>
    <xf numFmtId="0" fontId="13" fillId="0" borderId="53" xfId="0" applyFont="1" applyBorder="1" applyAlignment="1">
      <alignment vertical="center" shrinkToFit="1"/>
    </xf>
    <xf numFmtId="0" fontId="0" fillId="0" borderId="4" xfId="0" applyBorder="1" applyAlignment="1">
      <alignment vertical="center" shrinkToFit="1"/>
    </xf>
    <xf numFmtId="0" fontId="13" fillId="0" borderId="2" xfId="0" applyFont="1" applyBorder="1" applyAlignment="1">
      <alignment vertical="center" wrapText="1"/>
    </xf>
    <xf numFmtId="38" fontId="13" fillId="0" borderId="2" xfId="0" applyNumberFormat="1" applyFont="1" applyBorder="1" applyAlignment="1">
      <alignment vertical="center" shrinkToFit="1"/>
    </xf>
    <xf numFmtId="0" fontId="13" fillId="7" borderId="2" xfId="0" applyFont="1" applyFill="1" applyBorder="1" applyAlignment="1">
      <alignment vertical="center" wrapText="1"/>
    </xf>
    <xf numFmtId="38" fontId="13" fillId="7" borderId="2" xfId="0" applyNumberFormat="1" applyFont="1" applyFill="1" applyBorder="1" applyAlignment="1">
      <alignment vertical="center" shrinkToFit="1"/>
    </xf>
    <xf numFmtId="0" fontId="13" fillId="0" borderId="3" xfId="0" applyFont="1" applyBorder="1" applyAlignment="1">
      <alignment horizontal="center" vertical="center"/>
    </xf>
    <xf numFmtId="0" fontId="13" fillId="7" borderId="3" xfId="0" applyFont="1" applyFill="1" applyBorder="1" applyAlignment="1">
      <alignment vertical="center" wrapText="1"/>
    </xf>
    <xf numFmtId="0" fontId="13" fillId="7" borderId="5" xfId="0" applyFont="1" applyFill="1" applyBorder="1" applyAlignment="1">
      <alignment vertical="center" wrapText="1"/>
    </xf>
    <xf numFmtId="0" fontId="13" fillId="7" borderId="4" xfId="0" applyFont="1" applyFill="1" applyBorder="1" applyAlignment="1">
      <alignment vertical="center" wrapText="1"/>
    </xf>
    <xf numFmtId="38" fontId="13" fillId="7" borderId="3" xfId="0" applyNumberFormat="1" applyFont="1" applyFill="1" applyBorder="1" applyAlignment="1">
      <alignment vertical="center" shrinkToFit="1"/>
    </xf>
    <xf numFmtId="38" fontId="13" fillId="7" borderId="5" xfId="0" applyNumberFormat="1" applyFont="1" applyFill="1" applyBorder="1" applyAlignment="1">
      <alignment vertical="center" shrinkToFit="1"/>
    </xf>
    <xf numFmtId="0" fontId="20" fillId="0" borderId="53" xfId="0" applyFont="1" applyBorder="1" applyAlignment="1">
      <alignment horizontal="left" shrinkToFit="1"/>
    </xf>
    <xf numFmtId="177" fontId="13" fillId="0" borderId="4" xfId="0" applyNumberFormat="1" applyFont="1" applyBorder="1" applyAlignment="1">
      <alignment horizontal="left" vertical="center" shrinkToFit="1"/>
    </xf>
    <xf numFmtId="38" fontId="13" fillId="0" borderId="2" xfId="1" applyFont="1" applyFill="1" applyBorder="1" applyAlignment="1">
      <alignment vertical="center" shrinkToFit="1"/>
    </xf>
    <xf numFmtId="38" fontId="13" fillId="7" borderId="2" xfId="1" applyFont="1" applyFill="1" applyBorder="1" applyAlignment="1">
      <alignment vertical="center" shrinkToFit="1"/>
    </xf>
    <xf numFmtId="177" fontId="13" fillId="0" borderId="37" xfId="0" applyNumberFormat="1" applyFont="1" applyBorder="1" applyAlignment="1">
      <alignment horizontal="left" vertical="center" shrinkToFit="1"/>
    </xf>
    <xf numFmtId="37" fontId="13" fillId="0" borderId="0" xfId="0" applyNumberFormat="1" applyFont="1" applyAlignment="1">
      <alignment horizontal="right" shrinkToFit="1"/>
    </xf>
    <xf numFmtId="37" fontId="22" fillId="0" borderId="53" xfId="0" applyNumberFormat="1" applyFont="1" applyBorder="1" applyAlignment="1">
      <alignment horizontal="right" shrinkToFit="1"/>
    </xf>
    <xf numFmtId="37" fontId="21" fillId="0" borderId="53" xfId="0" applyNumberFormat="1" applyFont="1" applyBorder="1" applyAlignment="1">
      <alignment horizontal="right" shrinkToFit="1"/>
    </xf>
    <xf numFmtId="38" fontId="13" fillId="7" borderId="3" xfId="1" applyFont="1" applyFill="1" applyBorder="1" applyAlignment="1">
      <alignment vertical="center" shrinkToFit="1"/>
    </xf>
    <xf numFmtId="38" fontId="13" fillId="7" borderId="4" xfId="1" applyFont="1" applyFill="1" applyBorder="1" applyAlignment="1">
      <alignment vertical="center" shrinkToFit="1"/>
    </xf>
    <xf numFmtId="38" fontId="13" fillId="0" borderId="3" xfId="1" applyFont="1" applyFill="1" applyBorder="1" applyAlignment="1">
      <alignment vertical="center" shrinkToFit="1"/>
    </xf>
    <xf numFmtId="38" fontId="13" fillId="0" borderId="4" xfId="1" applyFont="1" applyFill="1" applyBorder="1" applyAlignment="1">
      <alignment vertical="center" shrinkToFit="1"/>
    </xf>
    <xf numFmtId="38" fontId="13" fillId="6" borderId="3" xfId="1" applyFont="1" applyFill="1" applyBorder="1" applyAlignment="1">
      <alignment horizontal="center" vertical="center"/>
    </xf>
    <xf numFmtId="38" fontId="13" fillId="6" borderId="4" xfId="1" applyFont="1" applyFill="1" applyBorder="1" applyAlignment="1">
      <alignment horizontal="center" vertical="center"/>
    </xf>
    <xf numFmtId="38" fontId="13" fillId="6" borderId="39" xfId="1" applyFont="1" applyFill="1" applyBorder="1" applyAlignment="1">
      <alignment horizontal="center" vertical="center"/>
    </xf>
    <xf numFmtId="0" fontId="13" fillId="0" borderId="4" xfId="0" applyFont="1" applyBorder="1" applyAlignment="1">
      <alignment shrinkToFit="1"/>
    </xf>
    <xf numFmtId="0" fontId="0" fillId="0" borderId="53" xfId="0" applyBorder="1" applyAlignment="1">
      <alignment shrinkToFit="1"/>
    </xf>
    <xf numFmtId="0" fontId="13" fillId="0" borderId="53" xfId="0" applyFont="1" applyBorder="1" applyAlignment="1">
      <alignment shrinkToFit="1"/>
    </xf>
    <xf numFmtId="0" fontId="0" fillId="0" borderId="4" xfId="0" applyBorder="1" applyAlignment="1">
      <alignment shrinkToFit="1"/>
    </xf>
    <xf numFmtId="38" fontId="13" fillId="7" borderId="5" xfId="1" applyFont="1" applyFill="1" applyBorder="1" applyAlignment="1">
      <alignment vertical="center" shrinkToFit="1"/>
    </xf>
  </cellXfs>
  <cellStyles count="4">
    <cellStyle name="KANAME" xfId="3" xr:uid="{00000000-0005-0000-0000-000000000000}"/>
    <cellStyle name="パーセント" xfId="2" builtinId="5"/>
    <cellStyle name="桁区切り" xfId="1" builtinId="6"/>
    <cellStyle name="標準" xfId="0" builtinId="0"/>
  </cellStyles>
  <dxfs count="64">
    <dxf>
      <border>
        <top style="thin">
          <color rgb="FFFFFFFF"/>
        </top>
      </border>
    </dxf>
    <dxf>
      <border>
        <bottom style="thin">
          <color auto="1"/>
        </bottom>
      </border>
    </dxf>
    <dxf>
      <numFmt numFmtId="184" formatCode="#,##0.#?;\-#,##0.#?"/>
    </dxf>
    <dxf>
      <numFmt numFmtId="185" formatCode="#,##0_._0_0;\-#,##0_._0_0"/>
    </dxf>
    <dxf>
      <numFmt numFmtId="186" formatCode="#,##0.?;\-#,##0.?"/>
    </dxf>
    <dxf>
      <numFmt numFmtId="187" formatCode="#,##0_._0;\-#,##0_._0"/>
    </dxf>
    <dxf>
      <numFmt numFmtId="0" formatCode="General"/>
    </dxf>
    <dxf>
      <numFmt numFmtId="0" formatCode="General"/>
    </dxf>
    <dxf>
      <numFmt numFmtId="188" formatCode="#,##0.###"/>
    </dxf>
    <dxf>
      <numFmt numFmtId="3" formatCode="#,##0"/>
    </dxf>
    <dxf>
      <border>
        <top style="thin">
          <color rgb="FFFFFFFF"/>
        </top>
      </border>
    </dxf>
    <dxf>
      <numFmt numFmtId="184" formatCode="#,##0.#?;\-#,##0.#?"/>
    </dxf>
    <dxf>
      <numFmt numFmtId="185" formatCode="#,##0_._0_0;\-#,##0_._0_0"/>
    </dxf>
    <dxf>
      <numFmt numFmtId="186" formatCode="#,##0.?;\-#,##0.?"/>
    </dxf>
    <dxf>
      <numFmt numFmtId="187" formatCode="#,##0_._0;\-#,##0_._0"/>
    </dxf>
    <dxf>
      <numFmt numFmtId="0" formatCode="General"/>
    </dxf>
    <dxf>
      <numFmt numFmtId="0" formatCode="General"/>
    </dxf>
    <dxf>
      <numFmt numFmtId="188" formatCode="#,##0.###"/>
    </dxf>
    <dxf>
      <numFmt numFmtId="3" formatCode="#,##0"/>
    </dxf>
    <dxf>
      <border>
        <bottom style="thin">
          <color auto="1"/>
        </bottom>
      </border>
    </dxf>
    <dxf>
      <border>
        <top style="thin">
          <color rgb="FFFFFFFF"/>
        </top>
      </border>
    </dxf>
    <dxf>
      <border>
        <bottom style="thin">
          <color auto="1"/>
        </bottom>
      </border>
    </dxf>
    <dxf>
      <numFmt numFmtId="184" formatCode="#,##0.#?;\-#,##0.#?"/>
    </dxf>
    <dxf>
      <numFmt numFmtId="185" formatCode="#,##0_._0_0;\-#,##0_._0_0"/>
    </dxf>
    <dxf>
      <numFmt numFmtId="186" formatCode="#,##0.?;\-#,##0.?"/>
    </dxf>
    <dxf>
      <numFmt numFmtId="187" formatCode="#,##0_._0;\-#,##0_._0"/>
    </dxf>
    <dxf>
      <numFmt numFmtId="0" formatCode="General"/>
    </dxf>
    <dxf>
      <numFmt numFmtId="0" formatCode="General"/>
    </dxf>
    <dxf>
      <numFmt numFmtId="188" formatCode="#,##0.###"/>
    </dxf>
    <dxf>
      <numFmt numFmtId="3" formatCode="#,##0"/>
    </dxf>
    <dxf>
      <border>
        <top style="thin">
          <color rgb="FFFFFFFF"/>
        </top>
      </border>
    </dxf>
    <dxf>
      <numFmt numFmtId="184" formatCode="#,##0.#?;\-#,##0.#?"/>
    </dxf>
    <dxf>
      <numFmt numFmtId="185" formatCode="#,##0_._0_0;\-#,##0_._0_0"/>
    </dxf>
    <dxf>
      <numFmt numFmtId="186" formatCode="#,##0.?;\-#,##0.?"/>
    </dxf>
    <dxf>
      <numFmt numFmtId="187" formatCode="#,##0_._0;\-#,##0_._0"/>
    </dxf>
    <dxf>
      <numFmt numFmtId="0" formatCode="General"/>
    </dxf>
    <dxf>
      <numFmt numFmtId="0" formatCode="General"/>
    </dxf>
    <dxf>
      <numFmt numFmtId="188" formatCode="#,##0.###"/>
    </dxf>
    <dxf>
      <numFmt numFmtId="3" formatCode="#,##0"/>
    </dxf>
    <dxf>
      <border>
        <bottom style="thin">
          <color auto="1"/>
        </bottom>
      </border>
    </dxf>
    <dxf>
      <numFmt numFmtId="184" formatCode="#,##0.#?;\-#,##0.#?"/>
    </dxf>
    <dxf>
      <numFmt numFmtId="185" formatCode="#,##0_._0_0;\-#,##0_._0_0"/>
    </dxf>
    <dxf>
      <numFmt numFmtId="186" formatCode="#,##0.?;\-#,##0.?"/>
    </dxf>
    <dxf>
      <numFmt numFmtId="187" formatCode="#,##0_._0;\-#,##0_._0"/>
    </dxf>
    <dxf>
      <numFmt numFmtId="0" formatCode="General"/>
    </dxf>
    <dxf>
      <numFmt numFmtId="0" formatCode="General"/>
    </dxf>
    <dxf>
      <numFmt numFmtId="188" formatCode="#,##0.###"/>
    </dxf>
    <dxf>
      <numFmt numFmtId="3" formatCode="#,##0"/>
    </dxf>
    <dxf>
      <numFmt numFmtId="184" formatCode="#,##0.#?;\-#,##0.#?"/>
    </dxf>
    <dxf>
      <numFmt numFmtId="185" formatCode="#,##0_._0_0;\-#,##0_._0_0"/>
    </dxf>
    <dxf>
      <numFmt numFmtId="186" formatCode="#,##0.?;\-#,##0.?"/>
    </dxf>
    <dxf>
      <numFmt numFmtId="187" formatCode="#,##0_._0;\-#,##0_._0"/>
    </dxf>
    <dxf>
      <numFmt numFmtId="0" formatCode="General"/>
    </dxf>
    <dxf>
      <numFmt numFmtId="0" formatCode="General"/>
    </dxf>
    <dxf>
      <numFmt numFmtId="188" formatCode="#,##0.###"/>
    </dxf>
    <dxf>
      <numFmt numFmtId="3" formatCode="#,##0"/>
    </dxf>
    <dxf>
      <border>
        <left/>
        <right/>
        <top/>
        <bottom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rgb="FFF0F0F0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border>
        <left/>
        <right/>
        <top/>
        <bottom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rgb="FFF0F0F0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/>
      </border>
    </dxf>
  </dxfs>
  <tableStyles count="0" defaultTableStyle="TableStyleMedium9" defaultPivotStyle="PivotStyleLight16"/>
  <colors>
    <mruColors>
      <color rgb="FFF1EFEB"/>
      <color rgb="FFF0F0F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2.png"/><Relationship Id="rId1" Type="http://schemas.openxmlformats.org/officeDocument/2006/relationships/image" Target="../media/image5.png"/><Relationship Id="rId4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2.png"/><Relationship Id="rId1" Type="http://schemas.openxmlformats.org/officeDocument/2006/relationships/image" Target="../media/image5.png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1014745</xdr:colOff>
      <xdr:row>11</xdr:row>
      <xdr:rowOff>103833</xdr:rowOff>
    </xdr:from>
    <xdr:to>
      <xdr:col>12</xdr:col>
      <xdr:colOff>78973</xdr:colOff>
      <xdr:row>12</xdr:row>
      <xdr:rowOff>113359</xdr:rowOff>
    </xdr:to>
    <xdr:sp macro="" textlink="YubinNo_Text">
      <xdr:nvSpPr>
        <xdr:cNvPr id="39" name="YubinNo">
          <a:extLst>
            <a:ext uri="{FF2B5EF4-FFF2-40B4-BE49-F238E27FC236}">
              <a16:creationId xmlns:a16="http://schemas.microsoft.com/office/drawing/2014/main" id="{00000000-0008-0000-0100-000027000000}"/>
            </a:ext>
          </a:extLst>
        </xdr:cNvPr>
        <xdr:cNvSpPr txBox="1"/>
      </xdr:nvSpPr>
      <xdr:spPr>
        <a:xfrm>
          <a:off x="6586870" y="2437458"/>
          <a:ext cx="1836003" cy="20955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50E199B6-218A-49A6-907A-436CE161259B}" type="TxLink">
            <a:rPr kumimoji="1" lang="en-US" altLang="en-US" sz="105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〒888-8888</a:t>
          </a:fld>
          <a:endParaRPr kumimoji="1" lang="ja-JP" altLang="en-US" sz="105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5</xdr:col>
      <xdr:colOff>304800</xdr:colOff>
      <xdr:row>1</xdr:row>
      <xdr:rowOff>133350</xdr:rowOff>
    </xdr:from>
    <xdr:to>
      <xdr:col>10</xdr:col>
      <xdr:colOff>57150</xdr:colOff>
      <xdr:row>4</xdr:row>
      <xdr:rowOff>22425</xdr:rowOff>
    </xdr:to>
    <xdr:sp macro="" textlink="">
      <xdr:nvSpPr>
        <xdr:cNvPr id="24" name="角丸四角形 23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/>
      </xdr:nvSpPr>
      <xdr:spPr>
        <a:xfrm>
          <a:off x="4086225" y="314325"/>
          <a:ext cx="2571750" cy="432000"/>
        </a:xfrm>
        <a:prstGeom prst="roundRect">
          <a:avLst/>
        </a:prstGeom>
        <a:solidFill>
          <a:schemeClr val="bg1">
            <a:lumMod val="95000"/>
          </a:schemeClr>
        </a:solidFill>
        <a:ln w="19050">
          <a:solidFill>
            <a:schemeClr val="bg1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lIns="36000" tIns="0" rIns="36000" bIns="0" rtlCol="0" anchor="ctr"/>
        <a:lstStyle/>
        <a:p>
          <a:pPr algn="ctr"/>
          <a:r>
            <a:rPr kumimoji="1" lang="ja-JP" altLang="en-US" sz="2000" b="1">
              <a:solidFill>
                <a:sysClr val="windowText" lastClr="000000"/>
              </a:solidFill>
              <a:latin typeface="Meiryo UI" pitchFamily="50" charset="-128"/>
              <a:ea typeface="Meiryo UI" pitchFamily="50" charset="-128"/>
              <a:cs typeface="Meiryo UI" pitchFamily="50" charset="-128"/>
            </a:rPr>
            <a:t>注　文　書</a:t>
          </a:r>
        </a:p>
      </xdr:txBody>
    </xdr:sp>
    <xdr:clientData/>
  </xdr:twoCellAnchor>
  <xdr:twoCellAnchor>
    <xdr:from>
      <xdr:col>9</xdr:col>
      <xdr:colOff>1005880</xdr:colOff>
      <xdr:row>8</xdr:row>
      <xdr:rowOff>200324</xdr:rowOff>
    </xdr:from>
    <xdr:to>
      <xdr:col>13</xdr:col>
      <xdr:colOff>1067507</xdr:colOff>
      <xdr:row>10</xdr:row>
      <xdr:rowOff>133649</xdr:rowOff>
    </xdr:to>
    <xdr:sp macro="" textlink="Kaisyamei">
      <xdr:nvSpPr>
        <xdr:cNvPr id="25" name="TxtKaisyamei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SpPr/>
      </xdr:nvSpPr>
      <xdr:spPr>
        <a:xfrm>
          <a:off x="6578005" y="1914824"/>
          <a:ext cx="3671602" cy="352425"/>
        </a:xfrm>
        <a:prstGeom prst="rect">
          <a:avLst/>
        </a:prstGeom>
        <a:noFill/>
        <a:ln w="3175">
          <a:noFill/>
        </a:ln>
        <a:extLst>
          <a:ext uri="{909E8E84-426E-40DD-AFC4-6F175D3DCCD1}">
            <a14:hiddenFill xmlns:a14="http://schemas.microsoft.com/office/drawing/2010/main">
              <a:solidFill>
                <a:schemeClr val="bg1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overflow" wrap="none" lIns="36000" rIns="0" rtlCol="0" anchor="ctr"/>
        <a:lstStyle/>
        <a:p>
          <a:pPr algn="l"/>
          <a:fld id="{E350A3D9-3FDC-4020-A1A9-8CD31642E459}" type="TxLink">
            <a:rPr kumimoji="1" lang="ja-JP" altLang="en-US" sz="1600" b="1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 algn="l"/>
            <a:t>株式会社　プラスバイプラス</a:t>
          </a:fld>
          <a:endParaRPr kumimoji="1" lang="ja-JP" altLang="en-US" sz="1600" b="1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9</xdr:col>
      <xdr:colOff>1014745</xdr:colOff>
      <xdr:row>12</xdr:row>
      <xdr:rowOff>31359</xdr:rowOff>
    </xdr:from>
    <xdr:to>
      <xdr:col>14</xdr:col>
      <xdr:colOff>120092</xdr:colOff>
      <xdr:row>13</xdr:row>
      <xdr:rowOff>117083</xdr:rowOff>
    </xdr:to>
    <xdr:sp macro="" textlink="Jyusyo">
      <xdr:nvSpPr>
        <xdr:cNvPr id="40" name="Jyusyo">
          <a:extLst>
            <a:ext uri="{FF2B5EF4-FFF2-40B4-BE49-F238E27FC236}">
              <a16:creationId xmlns:a16="http://schemas.microsoft.com/office/drawing/2014/main" id="{00000000-0008-0000-0100-000028000000}"/>
            </a:ext>
          </a:extLst>
        </xdr:cNvPr>
        <xdr:cNvSpPr txBox="1"/>
      </xdr:nvSpPr>
      <xdr:spPr>
        <a:xfrm>
          <a:off x="6586870" y="2565009"/>
          <a:ext cx="3886897" cy="28574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D6258D76-E148-426F-896D-65EB25E1CB4F}" type="TxLink">
            <a:rPr kumimoji="1" lang="ja-JP" altLang="en-US" sz="105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東京都新宿区西新宿7-2-4</a:t>
          </a:fld>
          <a:endParaRPr kumimoji="1" lang="ja-JP" altLang="en-US" sz="105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9</xdr:col>
      <xdr:colOff>1014745</xdr:colOff>
      <xdr:row>13</xdr:row>
      <xdr:rowOff>18518</xdr:rowOff>
    </xdr:from>
    <xdr:to>
      <xdr:col>11</xdr:col>
      <xdr:colOff>861054</xdr:colOff>
      <xdr:row>14</xdr:row>
      <xdr:rowOff>37569</xdr:rowOff>
    </xdr:to>
    <xdr:sp macro="" textlink="TelNo_Text">
      <xdr:nvSpPr>
        <xdr:cNvPr id="41" name="TelNo">
          <a:extLst>
            <a:ext uri="{FF2B5EF4-FFF2-40B4-BE49-F238E27FC236}">
              <a16:creationId xmlns:a16="http://schemas.microsoft.com/office/drawing/2014/main" id="{00000000-0008-0000-0100-000029000000}"/>
            </a:ext>
          </a:extLst>
        </xdr:cNvPr>
        <xdr:cNvSpPr txBox="1"/>
      </xdr:nvSpPr>
      <xdr:spPr>
        <a:xfrm>
          <a:off x="6586870" y="2752193"/>
          <a:ext cx="1579859" cy="2190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lIns="36000" tIns="0" rIns="36000" bIns="0" rtlCol="0" anchor="t" anchorCtr="0"/>
        <a:lstStyle/>
        <a:p>
          <a:pPr algn="l"/>
          <a:fld id="{0D9594DC-CC57-42BA-A747-F593F2400BD9}" type="TxLink">
            <a:rPr kumimoji="1" lang="en-US" altLang="en-US" sz="105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 algn="l"/>
            <a:t>TEL:03-888-8888</a:t>
          </a:fld>
          <a:endParaRPr kumimoji="1" lang="ja-JP" altLang="en-US" sz="105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11</xdr:col>
      <xdr:colOff>924879</xdr:colOff>
      <xdr:row>13</xdr:row>
      <xdr:rowOff>18518</xdr:rowOff>
    </xdr:from>
    <xdr:to>
      <xdr:col>13</xdr:col>
      <xdr:colOff>1061522</xdr:colOff>
      <xdr:row>14</xdr:row>
      <xdr:rowOff>37569</xdr:rowOff>
    </xdr:to>
    <xdr:sp macro="" textlink="FaxNo_Text">
      <xdr:nvSpPr>
        <xdr:cNvPr id="42" name="FaxNo">
          <a:extLst>
            <a:ext uri="{FF2B5EF4-FFF2-40B4-BE49-F238E27FC236}">
              <a16:creationId xmlns:a16="http://schemas.microsoft.com/office/drawing/2014/main" id="{00000000-0008-0000-0100-00002A000000}"/>
            </a:ext>
          </a:extLst>
        </xdr:cNvPr>
        <xdr:cNvSpPr txBox="1"/>
      </xdr:nvSpPr>
      <xdr:spPr>
        <a:xfrm>
          <a:off x="8230554" y="2752193"/>
          <a:ext cx="2013068" cy="2190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lIns="36000" tIns="0" rIns="36000" bIns="0" rtlCol="0" anchor="t" anchorCtr="0"/>
        <a:lstStyle/>
        <a:p>
          <a:pPr algn="l"/>
          <a:fld id="{3E7F47F4-7D53-42EC-A0C4-31082ECEE3FE}" type="TxLink">
            <a:rPr kumimoji="1" lang="en-US" altLang="en-US" sz="105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 algn="l"/>
            <a:t>FAX:03-880-8880</a:t>
          </a:fld>
          <a:endParaRPr kumimoji="1" lang="ja-JP" altLang="en-US" sz="105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9</xdr:col>
      <xdr:colOff>1014745</xdr:colOff>
      <xdr:row>13</xdr:row>
      <xdr:rowOff>185411</xdr:rowOff>
    </xdr:from>
    <xdr:to>
      <xdr:col>13</xdr:col>
      <xdr:colOff>1094672</xdr:colOff>
      <xdr:row>15</xdr:row>
      <xdr:rowOff>3193</xdr:rowOff>
    </xdr:to>
    <xdr:sp macro="" textlink="Url">
      <xdr:nvSpPr>
        <xdr:cNvPr id="43" name="Url">
          <a:extLst>
            <a:ext uri="{FF2B5EF4-FFF2-40B4-BE49-F238E27FC236}">
              <a16:creationId xmlns:a16="http://schemas.microsoft.com/office/drawing/2014/main" id="{00000000-0008-0000-0100-00002B000000}"/>
            </a:ext>
          </a:extLst>
        </xdr:cNvPr>
        <xdr:cNvSpPr txBox="1"/>
      </xdr:nvSpPr>
      <xdr:spPr>
        <a:xfrm>
          <a:off x="6586870" y="2919086"/>
          <a:ext cx="3689902" cy="19878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A757A00A-43D5-49A9-B72D-1C934FAAA755}" type="TxLink">
            <a:rPr kumimoji="1" lang="en-US" altLang="en-US" sz="105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http://www.domain.jp/</a:t>
          </a:fld>
          <a:endParaRPr kumimoji="1" lang="ja-JP" altLang="en-US" sz="105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9</xdr:col>
      <xdr:colOff>1014745</xdr:colOff>
      <xdr:row>14</xdr:row>
      <xdr:rowOff>172571</xdr:rowOff>
    </xdr:from>
    <xdr:to>
      <xdr:col>13</xdr:col>
      <xdr:colOff>1094672</xdr:colOff>
      <xdr:row>16</xdr:row>
      <xdr:rowOff>10646</xdr:rowOff>
    </xdr:to>
    <xdr:sp macro="" textlink="TantoSyainmei_Text">
      <xdr:nvSpPr>
        <xdr:cNvPr id="44" name="Syainmei">
          <a:extLst>
            <a:ext uri="{FF2B5EF4-FFF2-40B4-BE49-F238E27FC236}">
              <a16:creationId xmlns:a16="http://schemas.microsoft.com/office/drawing/2014/main" id="{00000000-0008-0000-0100-00002C000000}"/>
            </a:ext>
          </a:extLst>
        </xdr:cNvPr>
        <xdr:cNvSpPr txBox="1"/>
      </xdr:nvSpPr>
      <xdr:spPr>
        <a:xfrm>
          <a:off x="6586870" y="3106271"/>
          <a:ext cx="3689902" cy="200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5ED5C68A-ECCA-4F84-88ED-CDA7960E1669}" type="TxLink">
            <a:rPr kumimoji="1" lang="ja-JP" altLang="en-US" sz="105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担当者：担当一郎</a:t>
          </a:fld>
          <a:endParaRPr kumimoji="1" lang="ja-JP" altLang="en-US" sz="105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9</xdr:col>
      <xdr:colOff>1014745</xdr:colOff>
      <xdr:row>15</xdr:row>
      <xdr:rowOff>151037</xdr:rowOff>
    </xdr:from>
    <xdr:to>
      <xdr:col>13</xdr:col>
      <xdr:colOff>1094672</xdr:colOff>
      <xdr:row>16</xdr:row>
      <xdr:rowOff>170087</xdr:rowOff>
    </xdr:to>
    <xdr:sp macro="" textlink="MailAddress_Text">
      <xdr:nvSpPr>
        <xdr:cNvPr id="45" name="MailAddress">
          <a:extLst>
            <a:ext uri="{FF2B5EF4-FFF2-40B4-BE49-F238E27FC236}">
              <a16:creationId xmlns:a16="http://schemas.microsoft.com/office/drawing/2014/main" id="{00000000-0008-0000-0100-00002D000000}"/>
            </a:ext>
          </a:extLst>
        </xdr:cNvPr>
        <xdr:cNvSpPr txBox="1"/>
      </xdr:nvSpPr>
      <xdr:spPr>
        <a:xfrm>
          <a:off x="6586870" y="3265712"/>
          <a:ext cx="3689902" cy="200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B67E6A41-271F-4AC9-9897-323087DED9D6}" type="TxLink">
            <a:rPr kumimoji="1" lang="en-US" altLang="en-US" sz="105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tantho@domain.co.jp</a:t>
          </a:fld>
          <a:endParaRPr kumimoji="1" lang="ja-JP" altLang="en-US" sz="105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9</xdr:col>
      <xdr:colOff>1014745</xdr:colOff>
      <xdr:row>10</xdr:row>
      <xdr:rowOff>101348</xdr:rowOff>
    </xdr:from>
    <xdr:to>
      <xdr:col>14</xdr:col>
      <xdr:colOff>91517</xdr:colOff>
      <xdr:row>11</xdr:row>
      <xdr:rowOff>120398</xdr:rowOff>
    </xdr:to>
    <xdr:sp macro="" textlink="Daihyosyamei_Text">
      <xdr:nvSpPr>
        <xdr:cNvPr id="46" name="Daihyosyamei">
          <a:extLst>
            <a:ext uri="{FF2B5EF4-FFF2-40B4-BE49-F238E27FC236}">
              <a16:creationId xmlns:a16="http://schemas.microsoft.com/office/drawing/2014/main" id="{00000000-0008-0000-0100-00002E000000}"/>
            </a:ext>
          </a:extLst>
        </xdr:cNvPr>
        <xdr:cNvSpPr txBox="1"/>
      </xdr:nvSpPr>
      <xdr:spPr>
        <a:xfrm>
          <a:off x="6586870" y="2234948"/>
          <a:ext cx="3858322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0840CE62-476C-4353-AEDC-67BD871B005C}" type="TxLink">
            <a:rPr kumimoji="1" lang="ja-JP" altLang="en-US" sz="105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代表取締役社長 代表太郎</a:t>
          </a:fld>
          <a:endParaRPr kumimoji="1" lang="ja-JP" altLang="en-US" sz="120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11</xdr:col>
      <xdr:colOff>917357</xdr:colOff>
      <xdr:row>16</xdr:row>
      <xdr:rowOff>172571</xdr:rowOff>
    </xdr:from>
    <xdr:to>
      <xdr:col>13</xdr:col>
      <xdr:colOff>896008</xdr:colOff>
      <xdr:row>19</xdr:row>
      <xdr:rowOff>153521</xdr:rowOff>
    </xdr:to>
    <xdr:sp macro="" textlink="">
      <xdr:nvSpPr>
        <xdr:cNvPr id="47" name="認印エリア">
          <a:extLst>
            <a:ext uri="{FF2B5EF4-FFF2-40B4-BE49-F238E27FC236}">
              <a16:creationId xmlns:a16="http://schemas.microsoft.com/office/drawing/2014/main" id="{00000000-0008-0000-0100-00002F000000}"/>
            </a:ext>
          </a:extLst>
        </xdr:cNvPr>
        <xdr:cNvSpPr/>
      </xdr:nvSpPr>
      <xdr:spPr>
        <a:xfrm>
          <a:off x="8223032" y="3468221"/>
          <a:ext cx="1855076" cy="523875"/>
        </a:xfrm>
        <a:prstGeom prst="rect">
          <a:avLst/>
        </a:prstGeom>
        <a:noFill/>
        <a:ln w="19050">
          <a:solidFill>
            <a:schemeClr val="bg1">
              <a:lumMod val="75000"/>
            </a:schemeClr>
          </a:solidFill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9</xdr:col>
      <xdr:colOff>1027632</xdr:colOff>
      <xdr:row>8</xdr:row>
      <xdr:rowOff>64167</xdr:rowOff>
    </xdr:from>
    <xdr:to>
      <xdr:col>12</xdr:col>
      <xdr:colOff>207023</xdr:colOff>
      <xdr:row>9</xdr:row>
      <xdr:rowOff>60131</xdr:rowOff>
    </xdr:to>
    <xdr:sp macro="" textlink="Kyoka_Text">
      <xdr:nvSpPr>
        <xdr:cNvPr id="51" name="Kyokano">
          <a:extLst>
            <a:ext uri="{FF2B5EF4-FFF2-40B4-BE49-F238E27FC236}">
              <a16:creationId xmlns:a16="http://schemas.microsoft.com/office/drawing/2014/main" id="{00000000-0008-0000-0100-000033000000}"/>
            </a:ext>
          </a:extLst>
        </xdr:cNvPr>
        <xdr:cNvSpPr txBox="1"/>
      </xdr:nvSpPr>
      <xdr:spPr>
        <a:xfrm>
          <a:off x="6599757" y="1778667"/>
          <a:ext cx="1951166" cy="21503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overflow" wrap="none" lIns="36000" tIns="0" rIns="36000" bIns="0" rtlCol="0" anchor="ctr" anchorCtr="0">
          <a:noAutofit/>
        </a:bodyPr>
        <a:lstStyle/>
        <a:p>
          <a:pPr algn="l"/>
          <a:fld id="{7B895BA6-3DDE-40D9-BE59-A8F1B825431D}" type="TxLink">
            <a:rPr kumimoji="1" lang="ja-JP" altLang="en-US" sz="90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 algn="l"/>
            <a:t>建設業許可番号  第00008880号</a:t>
          </a:fld>
          <a:endParaRPr kumimoji="1" lang="ja-JP" altLang="en-US" sz="90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12</xdr:col>
      <xdr:colOff>507782</xdr:colOff>
      <xdr:row>16</xdr:row>
      <xdr:rowOff>172571</xdr:rowOff>
    </xdr:from>
    <xdr:to>
      <xdr:col>13</xdr:col>
      <xdr:colOff>294290</xdr:colOff>
      <xdr:row>19</xdr:row>
      <xdr:rowOff>152536</xdr:rowOff>
    </xdr:to>
    <xdr:sp macro="" textlink="">
      <xdr:nvSpPr>
        <xdr:cNvPr id="54" name="認印エリアB">
          <a:extLst>
            <a:ext uri="{FF2B5EF4-FFF2-40B4-BE49-F238E27FC236}">
              <a16:creationId xmlns:a16="http://schemas.microsoft.com/office/drawing/2014/main" id="{00000000-0008-0000-0100-000036000000}"/>
            </a:ext>
          </a:extLst>
        </xdr:cNvPr>
        <xdr:cNvSpPr/>
      </xdr:nvSpPr>
      <xdr:spPr>
        <a:xfrm>
          <a:off x="8851682" y="3468221"/>
          <a:ext cx="624708" cy="522890"/>
        </a:xfrm>
        <a:prstGeom prst="rect">
          <a:avLst/>
        </a:prstGeom>
        <a:noFill/>
        <a:ln w="19050">
          <a:solidFill>
            <a:schemeClr val="bg1">
              <a:lumMod val="75000"/>
            </a:schemeClr>
          </a:solidFill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9</xdr:col>
      <xdr:colOff>1045003</xdr:colOff>
      <xdr:row>6</xdr:row>
      <xdr:rowOff>40174</xdr:rowOff>
    </xdr:from>
    <xdr:to>
      <xdr:col>11</xdr:col>
      <xdr:colOff>335670</xdr:colOff>
      <xdr:row>8</xdr:row>
      <xdr:rowOff>57756</xdr:rowOff>
    </xdr:to>
    <xdr:pic>
      <xdr:nvPicPr>
        <xdr:cNvPr id="3" name="注文書_LogoImg">
          <a:extLst>
            <a:ext uri="{FF2B5EF4-FFF2-40B4-BE49-F238E27FC236}">
              <a16:creationId xmlns:a16="http://schemas.microsoft.com/office/drawing/2014/main" id="{4C8DABF5-DFC8-D520-6EDB-22CB13FDFD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17128" y="1126024"/>
          <a:ext cx="1024217" cy="646232"/>
        </a:xfrm>
        <a:prstGeom prst="rect">
          <a:avLst/>
        </a:prstGeom>
      </xdr:spPr>
    </xdr:pic>
    <xdr:clientData/>
  </xdr:twoCellAnchor>
  <xdr:twoCellAnchor>
    <xdr:from>
      <xdr:col>11</xdr:col>
      <xdr:colOff>1022939</xdr:colOff>
      <xdr:row>17</xdr:row>
      <xdr:rowOff>31730</xdr:rowOff>
    </xdr:from>
    <xdr:to>
      <xdr:col>12</xdr:col>
      <xdr:colOff>416714</xdr:colOff>
      <xdr:row>19</xdr:row>
      <xdr:rowOff>100166</xdr:rowOff>
    </xdr:to>
    <xdr:pic>
      <xdr:nvPicPr>
        <xdr:cNvPr id="4" name="注文書_InkanImg1">
          <a:extLst>
            <a:ext uri="{FF2B5EF4-FFF2-40B4-BE49-F238E27FC236}">
              <a16:creationId xmlns:a16="http://schemas.microsoft.com/office/drawing/2014/main" id="{4BCB708C-B736-443C-AAF0-5119DD4FAA5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28614" y="3508355"/>
          <a:ext cx="432000" cy="430386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12</xdr:col>
      <xdr:colOff>613364</xdr:colOff>
      <xdr:row>17</xdr:row>
      <xdr:rowOff>31730</xdr:rowOff>
    </xdr:from>
    <xdr:to>
      <xdr:col>13</xdr:col>
      <xdr:colOff>207164</xdr:colOff>
      <xdr:row>19</xdr:row>
      <xdr:rowOff>100166</xdr:rowOff>
    </xdr:to>
    <xdr:pic>
      <xdr:nvPicPr>
        <xdr:cNvPr id="5" name="注文書_InkanImg2">
          <a:extLst>
            <a:ext uri="{FF2B5EF4-FFF2-40B4-BE49-F238E27FC236}">
              <a16:creationId xmlns:a16="http://schemas.microsoft.com/office/drawing/2014/main" id="{FCF7A0BF-0BAF-403F-9F02-7F3C1669466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57264" y="3508355"/>
          <a:ext cx="432000" cy="430386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13</xdr:col>
      <xdr:colOff>384764</xdr:colOff>
      <xdr:row>17</xdr:row>
      <xdr:rowOff>31730</xdr:rowOff>
    </xdr:from>
    <xdr:to>
      <xdr:col>13</xdr:col>
      <xdr:colOff>816764</xdr:colOff>
      <xdr:row>19</xdr:row>
      <xdr:rowOff>100166</xdr:rowOff>
    </xdr:to>
    <xdr:pic>
      <xdr:nvPicPr>
        <xdr:cNvPr id="6" name="注文書_InkanImg3">
          <a:extLst>
            <a:ext uri="{FF2B5EF4-FFF2-40B4-BE49-F238E27FC236}">
              <a16:creationId xmlns:a16="http://schemas.microsoft.com/office/drawing/2014/main" id="{71575615-ECB5-4668-93C4-507FD69934C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66864" y="3508355"/>
          <a:ext cx="432000" cy="430386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12</xdr:col>
      <xdr:colOff>826720</xdr:colOff>
      <xdr:row>10</xdr:row>
      <xdr:rowOff>134469</xdr:rowOff>
    </xdr:from>
    <xdr:to>
      <xdr:col>13</xdr:col>
      <xdr:colOff>888520</xdr:colOff>
      <xdr:row>15</xdr:row>
      <xdr:rowOff>53394</xdr:rowOff>
    </xdr:to>
    <xdr:pic>
      <xdr:nvPicPr>
        <xdr:cNvPr id="7" name="注文書_MaruinImg">
          <a:extLst>
            <a:ext uri="{FF2B5EF4-FFF2-40B4-BE49-F238E27FC236}">
              <a16:creationId xmlns:a16="http://schemas.microsoft.com/office/drawing/2014/main" id="{5CF0A071-8633-4AF8-B34E-F1E8E71FDBE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170620" y="2268069"/>
          <a:ext cx="900000" cy="900000"/>
        </a:xfrm>
        <a:prstGeom prst="rect">
          <a:avLst/>
        </a:prstGeom>
        <a:noFill/>
      </xdr:spPr>
    </xdr:pic>
    <xdr:clientData/>
  </xdr:twoCellAnchor>
  <xdr:twoCellAnchor>
    <xdr:from>
      <xdr:col>11</xdr:col>
      <xdr:colOff>837786</xdr:colOff>
      <xdr:row>10</xdr:row>
      <xdr:rowOff>132519</xdr:rowOff>
    </xdr:from>
    <xdr:to>
      <xdr:col>12</xdr:col>
      <xdr:colOff>699561</xdr:colOff>
      <xdr:row>15</xdr:row>
      <xdr:rowOff>51444</xdr:rowOff>
    </xdr:to>
    <xdr:pic>
      <xdr:nvPicPr>
        <xdr:cNvPr id="8" name="注文書_KakuinImg">
          <a:extLst>
            <a:ext uri="{FF2B5EF4-FFF2-40B4-BE49-F238E27FC236}">
              <a16:creationId xmlns:a16="http://schemas.microsoft.com/office/drawing/2014/main" id="{97C94E90-01FA-4D85-B6C4-E81A6266297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43461" y="2266119"/>
          <a:ext cx="900000" cy="90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9</xdr:col>
      <xdr:colOff>968803</xdr:colOff>
      <xdr:row>5</xdr:row>
      <xdr:rowOff>30649</xdr:rowOff>
    </xdr:from>
    <xdr:to>
      <xdr:col>12</xdr:col>
      <xdr:colOff>483028</xdr:colOff>
      <xdr:row>6</xdr:row>
      <xdr:rowOff>40174</xdr:rowOff>
    </xdr:to>
    <xdr:sp macro="" textlink="InvoiceNo_Text">
      <xdr:nvSpPr>
        <xdr:cNvPr id="2" name="InvoiceBango">
          <a:extLst>
            <a:ext uri="{FF2B5EF4-FFF2-40B4-BE49-F238E27FC236}">
              <a16:creationId xmlns:a16="http://schemas.microsoft.com/office/drawing/2014/main" id="{53C6E044-8937-A11B-8486-437D237A6847}"/>
            </a:ext>
          </a:extLst>
        </xdr:cNvPr>
        <xdr:cNvSpPr txBox="1"/>
      </xdr:nvSpPr>
      <xdr:spPr>
        <a:xfrm>
          <a:off x="6540928" y="935524"/>
          <a:ext cx="2286000" cy="190500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ctr"/>
        <a:lstStyle/>
        <a:p>
          <a:pPr algn="l"/>
          <a:fld id="{326DB3EB-31FC-40E5-9E07-21C97906A871}" type="TxLink">
            <a:rPr kumimoji="1" lang="ja-JP" altLang="en-US" sz="900" b="0" i="0" u="none" strike="noStrike">
              <a:solidFill>
                <a:srgbClr val="000000"/>
              </a:solidFill>
              <a:latin typeface="Meiryo UI"/>
              <a:ea typeface="Meiryo UI"/>
            </a:rPr>
            <a:pPr algn="l"/>
            <a:t>登録番号：T1234567890000</a:t>
          </a:fld>
          <a:endParaRPr kumimoji="1" lang="ja-JP" altLang="en-US" sz="900">
            <a:latin typeface="Meiryo UI" panose="020B0604030504040204" pitchFamily="50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304800</xdr:colOff>
      <xdr:row>1</xdr:row>
      <xdr:rowOff>133350</xdr:rowOff>
    </xdr:from>
    <xdr:to>
      <xdr:col>10</xdr:col>
      <xdr:colOff>57150</xdr:colOff>
      <xdr:row>4</xdr:row>
      <xdr:rowOff>22425</xdr:rowOff>
    </xdr:to>
    <xdr:sp macro="" textlink="">
      <xdr:nvSpPr>
        <xdr:cNvPr id="21" name="角丸四角形 20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SpPr/>
      </xdr:nvSpPr>
      <xdr:spPr>
        <a:xfrm>
          <a:off x="4086225" y="314325"/>
          <a:ext cx="2571750" cy="432000"/>
        </a:xfrm>
        <a:prstGeom prst="roundRect">
          <a:avLst/>
        </a:prstGeom>
        <a:solidFill>
          <a:schemeClr val="bg1">
            <a:lumMod val="95000"/>
          </a:schemeClr>
        </a:solidFill>
        <a:ln w="19050">
          <a:solidFill>
            <a:schemeClr val="bg1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lIns="36000" tIns="0" rIns="36000" bIns="0" rtlCol="0" anchor="ctr"/>
        <a:lstStyle/>
        <a:p>
          <a:pPr algn="ctr"/>
          <a:r>
            <a:rPr kumimoji="1" lang="ja-JP" altLang="en-US" sz="2000" b="1">
              <a:solidFill>
                <a:sysClr val="windowText" lastClr="000000"/>
              </a:solidFill>
              <a:latin typeface="Meiryo UI" pitchFamily="50" charset="-128"/>
              <a:ea typeface="Meiryo UI" pitchFamily="50" charset="-128"/>
              <a:cs typeface="Meiryo UI" pitchFamily="50" charset="-128"/>
            </a:rPr>
            <a:t>注　文　請　書</a:t>
          </a:r>
        </a:p>
      </xdr:txBody>
    </xdr:sp>
    <xdr:clientData/>
  </xdr:twoCellAnchor>
  <xdr:twoCellAnchor>
    <xdr:from>
      <xdr:col>9</xdr:col>
      <xdr:colOff>1028700</xdr:colOff>
      <xdr:row>13</xdr:row>
      <xdr:rowOff>115135</xdr:rowOff>
    </xdr:from>
    <xdr:to>
      <xdr:col>13</xdr:col>
      <xdr:colOff>1085850</xdr:colOff>
      <xdr:row>15</xdr:row>
      <xdr:rowOff>115135</xdr:rowOff>
    </xdr:to>
    <xdr:sp macro="" textlink="Shiharaisaki">
      <xdr:nvSpPr>
        <xdr:cNvPr id="22" name="TEXT_NAME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SpPr txBox="1"/>
      </xdr:nvSpPr>
      <xdr:spPr>
        <a:xfrm>
          <a:off x="6600825" y="2848810"/>
          <a:ext cx="3667125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30CC65BD-BF1E-4EA6-8A2F-88800FA62771}" type="TxLink">
            <a:rPr kumimoji="1" lang="ja-JP" altLang="en-US" sz="1600" b="1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サンプル建設株式会社</a:t>
          </a:fld>
          <a:endParaRPr kumimoji="1" lang="ja-JP" altLang="en-US" sz="1600" b="1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9</xdr:col>
      <xdr:colOff>1038225</xdr:colOff>
      <xdr:row>15</xdr:row>
      <xdr:rowOff>41554</xdr:rowOff>
    </xdr:from>
    <xdr:to>
      <xdr:col>11</xdr:col>
      <xdr:colOff>156502</xdr:colOff>
      <xdr:row>16</xdr:row>
      <xdr:rowOff>93463</xdr:rowOff>
    </xdr:to>
    <xdr:sp macro="" textlink="TorihikisakiYubinNo_Text">
      <xdr:nvSpPr>
        <xdr:cNvPr id="23" name="TEXT_NO">
          <a:extLst>
            <a:ext uri="{FF2B5EF4-FFF2-40B4-BE49-F238E27FC236}">
              <a16:creationId xmlns:a16="http://schemas.microsoft.com/office/drawing/2014/main" id="{00000000-0008-0000-0200-000017000000}"/>
            </a:ext>
          </a:extLst>
        </xdr:cNvPr>
        <xdr:cNvSpPr txBox="1"/>
      </xdr:nvSpPr>
      <xdr:spPr>
        <a:xfrm>
          <a:off x="6610350" y="3156229"/>
          <a:ext cx="851827" cy="2328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lIns="36000" tIns="0" rIns="36000" bIns="0" rtlCol="0" anchor="ctr" anchorCtr="0">
          <a:noAutofit/>
        </a:bodyPr>
        <a:lstStyle/>
        <a:p>
          <a:fld id="{C4508958-212A-4B63-A4B3-B1F67144CF91}" type="TxLink">
            <a:rPr kumimoji="1" lang="en-US" altLang="en-US" sz="105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〒560-4548</a:t>
          </a:fld>
          <a:endParaRPr kumimoji="1" lang="ja-JP" altLang="en-US" sz="1050" b="0">
            <a:solidFill>
              <a:sysClr val="windowText" lastClr="000000"/>
            </a:solidFill>
            <a:latin typeface="Malgun Gothic" pitchFamily="34" charset="-127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9</xdr:col>
      <xdr:colOff>1028700</xdr:colOff>
      <xdr:row>16</xdr:row>
      <xdr:rowOff>84944</xdr:rowOff>
    </xdr:from>
    <xdr:to>
      <xdr:col>11</xdr:col>
      <xdr:colOff>671480</xdr:colOff>
      <xdr:row>17</xdr:row>
      <xdr:rowOff>126274</xdr:rowOff>
    </xdr:to>
    <xdr:sp macro="" textlink="TorihikisakiJyusyo">
      <xdr:nvSpPr>
        <xdr:cNvPr id="24" name="TEXT_ADDR">
          <a:extLst>
            <a:ext uri="{FF2B5EF4-FFF2-40B4-BE49-F238E27FC236}">
              <a16:creationId xmlns:a16="http://schemas.microsoft.com/office/drawing/2014/main" id="{00000000-0008-0000-0200-000018000000}"/>
            </a:ext>
          </a:extLst>
        </xdr:cNvPr>
        <xdr:cNvSpPr txBox="1"/>
      </xdr:nvSpPr>
      <xdr:spPr>
        <a:xfrm>
          <a:off x="6600825" y="3380594"/>
          <a:ext cx="1376330" cy="22230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lIns="36000" tIns="0" rIns="36000" bIns="0" rtlCol="0" anchor="ctr" anchorCtr="0">
          <a:noAutofit/>
        </a:bodyPr>
        <a:lstStyle/>
        <a:p>
          <a:fld id="{9E9C3CA1-62DE-4C16-8FB7-75C5463B8CAC}" type="TxLink">
            <a:rPr kumimoji="1" lang="ja-JP" altLang="en-US" sz="105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東京都墨田区千歳3-6</a:t>
          </a:fld>
          <a:endParaRPr kumimoji="1" lang="ja-JP" altLang="en-US" sz="1050" b="1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9</xdr:col>
      <xdr:colOff>1038225</xdr:colOff>
      <xdr:row>17</xdr:row>
      <xdr:rowOff>123044</xdr:rowOff>
    </xdr:from>
    <xdr:to>
      <xdr:col>11</xdr:col>
      <xdr:colOff>633428</xdr:colOff>
      <xdr:row>18</xdr:row>
      <xdr:rowOff>164374</xdr:rowOff>
    </xdr:to>
    <xdr:sp macro="" textlink="TorihikisakiTelNo_Text">
      <xdr:nvSpPr>
        <xdr:cNvPr id="25" name="TEXT_TEL">
          <a:extLst>
            <a:ext uri="{FF2B5EF4-FFF2-40B4-BE49-F238E27FC236}">
              <a16:creationId xmlns:a16="http://schemas.microsoft.com/office/drawing/2014/main" id="{00000000-0008-0000-0200-000019000000}"/>
            </a:ext>
          </a:extLst>
        </xdr:cNvPr>
        <xdr:cNvSpPr txBox="1"/>
      </xdr:nvSpPr>
      <xdr:spPr>
        <a:xfrm>
          <a:off x="6610350" y="3599669"/>
          <a:ext cx="1328753" cy="22230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lIns="36000" tIns="0" rIns="36000" bIns="0" rtlCol="0" anchor="ctr" anchorCtr="0">
          <a:noAutofit/>
        </a:bodyPr>
        <a:lstStyle/>
        <a:p>
          <a:fld id="{03C4C7B9-DABC-4831-ABC4-0A6C989153D9}" type="TxLink">
            <a:rPr kumimoji="1" lang="en-US" altLang="en-US" sz="105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TEL:03-5568-4444</a:t>
          </a:fld>
          <a:endParaRPr kumimoji="1" lang="ja-JP" altLang="en-US" sz="105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11</xdr:col>
      <xdr:colOff>752475</xdr:colOff>
      <xdr:row>17</xdr:row>
      <xdr:rowOff>117754</xdr:rowOff>
    </xdr:from>
    <xdr:to>
      <xdr:col>13</xdr:col>
      <xdr:colOff>219422</xdr:colOff>
      <xdr:row>18</xdr:row>
      <xdr:rowOff>159084</xdr:rowOff>
    </xdr:to>
    <xdr:sp macro="" textlink="TorihikisakiFaxNo_Text">
      <xdr:nvSpPr>
        <xdr:cNvPr id="26" name="TEXT_FAX">
          <a:extLst>
            <a:ext uri="{FF2B5EF4-FFF2-40B4-BE49-F238E27FC236}">
              <a16:creationId xmlns:a16="http://schemas.microsoft.com/office/drawing/2014/main" id="{00000000-0008-0000-0200-00001A000000}"/>
            </a:ext>
          </a:extLst>
        </xdr:cNvPr>
        <xdr:cNvSpPr txBox="1"/>
      </xdr:nvSpPr>
      <xdr:spPr>
        <a:xfrm>
          <a:off x="8058150" y="3594379"/>
          <a:ext cx="1343372" cy="22230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lIns="36000" tIns="0" rIns="36000" bIns="0" rtlCol="0" anchor="ctr" anchorCtr="0">
          <a:noAutofit/>
        </a:bodyPr>
        <a:lstStyle/>
        <a:p>
          <a:fld id="{20C57A60-D94D-4EAE-90CB-E79F35E9D159}" type="TxLink">
            <a:rPr kumimoji="1" lang="en-US" altLang="en-US" sz="105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FAX:03-5568-4443</a:t>
          </a:fld>
          <a:endParaRPr kumimoji="1" lang="ja-JP" altLang="en-US" sz="105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13</xdr:col>
      <xdr:colOff>147918</xdr:colOff>
      <xdr:row>7</xdr:row>
      <xdr:rowOff>0</xdr:rowOff>
    </xdr:from>
    <xdr:to>
      <xdr:col>13</xdr:col>
      <xdr:colOff>904875</xdr:colOff>
      <xdr:row>10</xdr:row>
      <xdr:rowOff>87406</xdr:rowOff>
    </xdr:to>
    <xdr:sp macro="" textlink="">
      <xdr:nvSpPr>
        <xdr:cNvPr id="27" name="正方形/長方形 26">
          <a:extLst>
            <a:ext uri="{FF2B5EF4-FFF2-40B4-BE49-F238E27FC236}">
              <a16:creationId xmlns:a16="http://schemas.microsoft.com/office/drawing/2014/main" id="{00000000-0008-0000-0200-00001B000000}"/>
            </a:ext>
          </a:extLst>
        </xdr:cNvPr>
        <xdr:cNvSpPr/>
      </xdr:nvSpPr>
      <xdr:spPr>
        <a:xfrm>
          <a:off x="9330018" y="1457325"/>
          <a:ext cx="756957" cy="763681"/>
        </a:xfrm>
        <a:prstGeom prst="rect">
          <a:avLst/>
        </a:prstGeom>
        <a:noFill/>
        <a:ln w="12700">
          <a:solidFill>
            <a:schemeClr val="bg1">
              <a:lumMod val="50000"/>
            </a:schemeClr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kumimoji="1" lang="ja-JP" altLang="en-US" sz="1050">
              <a:solidFill>
                <a:schemeClr val="bg1">
                  <a:lumMod val="50000"/>
                </a:schemeClr>
              </a:solidFill>
              <a:latin typeface="Meiryo UI" pitchFamily="50" charset="-128"/>
              <a:ea typeface="Meiryo UI" pitchFamily="50" charset="-128"/>
              <a:cs typeface="Meiryo UI" pitchFamily="50" charset="-128"/>
            </a:rPr>
            <a:t>収入印紙</a:t>
          </a:r>
        </a:p>
      </xdr:txBody>
    </xdr:sp>
    <xdr:clientData/>
  </xdr:twoCellAnchor>
  <xdr:twoCellAnchor>
    <xdr:from>
      <xdr:col>9</xdr:col>
      <xdr:colOff>990600</xdr:colOff>
      <xdr:row>12</xdr:row>
      <xdr:rowOff>124660</xdr:rowOff>
    </xdr:from>
    <xdr:to>
      <xdr:col>12</xdr:col>
      <xdr:colOff>504825</xdr:colOff>
      <xdr:row>13</xdr:row>
      <xdr:rowOff>115135</xdr:rowOff>
    </xdr:to>
    <xdr:sp macro="" textlink="InvoiceNo_Saki_Text">
      <xdr:nvSpPr>
        <xdr:cNvPr id="2" name="InvoiceSakiBango">
          <a:extLst>
            <a:ext uri="{FF2B5EF4-FFF2-40B4-BE49-F238E27FC236}">
              <a16:creationId xmlns:a16="http://schemas.microsoft.com/office/drawing/2014/main" id="{614CEE83-D602-F95C-11C5-E121FF4E0D1D}"/>
            </a:ext>
          </a:extLst>
        </xdr:cNvPr>
        <xdr:cNvSpPr txBox="1"/>
      </xdr:nvSpPr>
      <xdr:spPr>
        <a:xfrm>
          <a:off x="6562725" y="2658310"/>
          <a:ext cx="2286000" cy="190500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ctr"/>
        <a:lstStyle/>
        <a:p>
          <a:pPr algn="l"/>
          <a:fld id="{D43146E9-D53E-448C-AD17-EDA4BF0FF017}" type="TxLink">
            <a:rPr kumimoji="1" lang="ja-JP" altLang="en-US" sz="900" b="0" i="0" u="none" strike="noStrike">
              <a:solidFill>
                <a:srgbClr val="000000"/>
              </a:solidFill>
              <a:latin typeface="Meiryo UI"/>
              <a:ea typeface="Meiryo UI"/>
            </a:rPr>
            <a:pPr algn="l"/>
            <a:t>登録番号：T1111122222333</a:t>
          </a:fld>
          <a:endParaRPr kumimoji="1" lang="ja-JP" altLang="en-US" sz="900">
            <a:latin typeface="Meiryo UI" panose="020B0604030504040204" pitchFamily="50" charset="-12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545177</xdr:colOff>
      <xdr:row>1</xdr:row>
      <xdr:rowOff>9525</xdr:rowOff>
    </xdr:from>
    <xdr:to>
      <xdr:col>4</xdr:col>
      <xdr:colOff>512100</xdr:colOff>
      <xdr:row>3</xdr:row>
      <xdr:rowOff>9655</xdr:rowOff>
    </xdr:to>
    <xdr:sp macro="" textlink="">
      <xdr:nvSpPr>
        <xdr:cNvPr id="25" name="テキスト ボックス 24">
          <a:extLst>
            <a:ext uri="{FF2B5EF4-FFF2-40B4-BE49-F238E27FC236}">
              <a16:creationId xmlns:a16="http://schemas.microsoft.com/office/drawing/2014/main" id="{00000000-0008-0000-0500-000019000000}"/>
            </a:ext>
          </a:extLst>
        </xdr:cNvPr>
        <xdr:cNvSpPr txBox="1"/>
      </xdr:nvSpPr>
      <xdr:spPr>
        <a:xfrm>
          <a:off x="3202652" y="171450"/>
          <a:ext cx="1071823" cy="38113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lIns="36000" tIns="0" rIns="36000" bIns="0" rtlCol="0" anchor="t">
          <a:noAutofit/>
        </a:bodyPr>
        <a:lstStyle/>
        <a:p>
          <a:pPr algn="ctr"/>
          <a:r>
            <a:rPr kumimoji="1" lang="ja-JP" altLang="en-US" sz="1800" b="1">
              <a:latin typeface="Meiryo UI" pitchFamily="50" charset="-128"/>
              <a:ea typeface="Meiryo UI" pitchFamily="50" charset="-128"/>
              <a:cs typeface="Meiryo UI" pitchFamily="50" charset="-128"/>
            </a:rPr>
            <a:t>注　文　書</a:t>
          </a:r>
        </a:p>
      </xdr:txBody>
    </xdr:sp>
    <xdr:clientData/>
  </xdr:twoCellAnchor>
  <xdr:twoCellAnchor>
    <xdr:from>
      <xdr:col>3</xdr:col>
      <xdr:colOff>200025</xdr:colOff>
      <xdr:row>3</xdr:row>
      <xdr:rowOff>9525</xdr:rowOff>
    </xdr:from>
    <xdr:to>
      <xdr:col>5</xdr:col>
      <xdr:colOff>91650</xdr:colOff>
      <xdr:row>3</xdr:row>
      <xdr:rowOff>9525</xdr:rowOff>
    </xdr:to>
    <xdr:cxnSp macro="">
      <xdr:nvCxnSpPr>
        <xdr:cNvPr id="26" name="直線コネクタ 25">
          <a:extLst>
            <a:ext uri="{FF2B5EF4-FFF2-40B4-BE49-F238E27FC236}">
              <a16:creationId xmlns:a16="http://schemas.microsoft.com/office/drawing/2014/main" id="{00000000-0008-0000-0500-00001A000000}"/>
            </a:ext>
          </a:extLst>
        </xdr:cNvPr>
        <xdr:cNvCxnSpPr/>
      </xdr:nvCxnSpPr>
      <xdr:spPr>
        <a:xfrm>
          <a:off x="2857500" y="552450"/>
          <a:ext cx="1729950" cy="0"/>
        </a:xfrm>
        <a:prstGeom prst="line">
          <a:avLst/>
        </a:prstGeom>
        <a:ln w="38100" cmpd="dbl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133354</xdr:colOff>
      <xdr:row>6</xdr:row>
      <xdr:rowOff>110857</xdr:rowOff>
    </xdr:from>
    <xdr:to>
      <xdr:col>10</xdr:col>
      <xdr:colOff>510730</xdr:colOff>
      <xdr:row>8</xdr:row>
      <xdr:rowOff>26870</xdr:rowOff>
    </xdr:to>
    <xdr:sp macro="" textlink="Kaisyamei">
      <xdr:nvSpPr>
        <xdr:cNvPr id="57" name="TxtKaisyamei">
          <a:extLst>
            <a:ext uri="{FF2B5EF4-FFF2-40B4-BE49-F238E27FC236}">
              <a16:creationId xmlns:a16="http://schemas.microsoft.com/office/drawing/2014/main" id="{00000000-0008-0000-0500-000039000000}"/>
            </a:ext>
          </a:extLst>
        </xdr:cNvPr>
        <xdr:cNvSpPr/>
      </xdr:nvSpPr>
      <xdr:spPr>
        <a:xfrm>
          <a:off x="3971929" y="1377682"/>
          <a:ext cx="3139626" cy="277963"/>
        </a:xfrm>
        <a:prstGeom prst="rect">
          <a:avLst/>
        </a:prstGeom>
        <a:noFill/>
        <a:ln w="3175">
          <a:noFill/>
        </a:ln>
        <a:extLst>
          <a:ext uri="{909E8E84-426E-40DD-AFC4-6F175D3DCCD1}">
            <a14:hiddenFill xmlns:a14="http://schemas.microsoft.com/office/drawing/2010/main">
              <a:solidFill>
                <a:schemeClr val="bg1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overflow" wrap="none" lIns="36000" rIns="0" rtlCol="0" anchor="ctr"/>
        <a:lstStyle/>
        <a:p>
          <a:pPr algn="l"/>
          <a:fld id="{E350A3D9-3FDC-4020-A1A9-8CD31642E459}" type="TxLink">
            <a:rPr kumimoji="1" lang="ja-JP" altLang="en-US" sz="1600" b="1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 algn="l"/>
            <a:t>株式会社　プラスバイプラス</a:t>
          </a:fld>
          <a:endParaRPr kumimoji="1" lang="ja-JP" altLang="en-US" sz="1600" b="1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4</xdr:col>
      <xdr:colOff>142218</xdr:colOff>
      <xdr:row>8</xdr:row>
      <xdr:rowOff>125227</xdr:rowOff>
    </xdr:from>
    <xdr:to>
      <xdr:col>7</xdr:col>
      <xdr:colOff>188898</xdr:colOff>
      <xdr:row>9</xdr:row>
      <xdr:rowOff>57577</xdr:rowOff>
    </xdr:to>
    <xdr:sp macro="" textlink="YubinNo_Text">
      <xdr:nvSpPr>
        <xdr:cNvPr id="60" name="YubinNo">
          <a:extLst>
            <a:ext uri="{FF2B5EF4-FFF2-40B4-BE49-F238E27FC236}">
              <a16:creationId xmlns:a16="http://schemas.microsoft.com/office/drawing/2014/main" id="{00000000-0008-0000-0500-00003C000000}"/>
            </a:ext>
          </a:extLst>
        </xdr:cNvPr>
        <xdr:cNvSpPr txBox="1"/>
      </xdr:nvSpPr>
      <xdr:spPr>
        <a:xfrm>
          <a:off x="3980793" y="1754002"/>
          <a:ext cx="1475430" cy="18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50E199B6-218A-49A6-907A-436CE161259B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〒888-8888</a:t>
          </a:fld>
          <a:endParaRPr kumimoji="1" lang="ja-JP" altLang="en-US" sz="90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6</xdr:col>
      <xdr:colOff>113642</xdr:colOff>
      <xdr:row>8</xdr:row>
      <xdr:rowOff>135793</xdr:rowOff>
    </xdr:from>
    <xdr:to>
      <xdr:col>10</xdr:col>
      <xdr:colOff>919142</xdr:colOff>
      <xdr:row>9</xdr:row>
      <xdr:rowOff>68143</xdr:rowOff>
    </xdr:to>
    <xdr:sp macro="" textlink="Jyusyo">
      <xdr:nvSpPr>
        <xdr:cNvPr id="61" name="Jyusyo">
          <a:extLst>
            <a:ext uri="{FF2B5EF4-FFF2-40B4-BE49-F238E27FC236}">
              <a16:creationId xmlns:a16="http://schemas.microsoft.com/office/drawing/2014/main" id="{00000000-0008-0000-0500-00003D000000}"/>
            </a:ext>
          </a:extLst>
        </xdr:cNvPr>
        <xdr:cNvSpPr txBox="1"/>
      </xdr:nvSpPr>
      <xdr:spPr>
        <a:xfrm>
          <a:off x="4999967" y="1764568"/>
          <a:ext cx="2520000" cy="18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D6258D76-E148-426F-896D-65EB25E1CB4F}" type="TxLink">
            <a:rPr kumimoji="1" lang="ja-JP" altLang="en-US" sz="90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東京都新宿区西新宿7-2-4</a:t>
          </a:fld>
          <a:endParaRPr kumimoji="1" lang="ja-JP" altLang="en-US" sz="90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4</xdr:col>
      <xdr:colOff>142220</xdr:colOff>
      <xdr:row>9</xdr:row>
      <xdr:rowOff>28076</xdr:rowOff>
    </xdr:from>
    <xdr:to>
      <xdr:col>6</xdr:col>
      <xdr:colOff>364983</xdr:colOff>
      <xdr:row>9</xdr:row>
      <xdr:rowOff>208076</xdr:rowOff>
    </xdr:to>
    <xdr:sp macro="" textlink="TelNo_Text">
      <xdr:nvSpPr>
        <xdr:cNvPr id="62" name="TelNo">
          <a:extLst>
            <a:ext uri="{FF2B5EF4-FFF2-40B4-BE49-F238E27FC236}">
              <a16:creationId xmlns:a16="http://schemas.microsoft.com/office/drawing/2014/main" id="{00000000-0008-0000-0500-00003E000000}"/>
            </a:ext>
          </a:extLst>
        </xdr:cNvPr>
        <xdr:cNvSpPr txBox="1"/>
      </xdr:nvSpPr>
      <xdr:spPr>
        <a:xfrm>
          <a:off x="3980795" y="1904501"/>
          <a:ext cx="1270513" cy="18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lIns="36000" tIns="0" rIns="36000" bIns="0" rtlCol="0" anchor="t" anchorCtr="0"/>
        <a:lstStyle/>
        <a:p>
          <a:pPr algn="l"/>
          <a:fld id="{0D9594DC-CC57-42BA-A747-F593F2400BD9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 algn="l"/>
            <a:t>TEL:03-888-8888</a:t>
          </a:fld>
          <a:endParaRPr kumimoji="1" lang="ja-JP" altLang="en-US" sz="90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7</xdr:col>
      <xdr:colOff>289238</xdr:colOff>
      <xdr:row>9</xdr:row>
      <xdr:rowOff>28076</xdr:rowOff>
    </xdr:from>
    <xdr:to>
      <xdr:col>10</xdr:col>
      <xdr:colOff>761910</xdr:colOff>
      <xdr:row>9</xdr:row>
      <xdr:rowOff>208076</xdr:rowOff>
    </xdr:to>
    <xdr:sp macro="" textlink="FaxNo_Text">
      <xdr:nvSpPr>
        <xdr:cNvPr id="63" name="FaxNo">
          <a:extLst>
            <a:ext uri="{FF2B5EF4-FFF2-40B4-BE49-F238E27FC236}">
              <a16:creationId xmlns:a16="http://schemas.microsoft.com/office/drawing/2014/main" id="{00000000-0008-0000-0500-00003F000000}"/>
            </a:ext>
          </a:extLst>
        </xdr:cNvPr>
        <xdr:cNvSpPr txBox="1"/>
      </xdr:nvSpPr>
      <xdr:spPr>
        <a:xfrm>
          <a:off x="5556563" y="1904501"/>
          <a:ext cx="1806172" cy="18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lIns="36000" tIns="0" rIns="36000" bIns="0" rtlCol="0" anchor="t" anchorCtr="0"/>
        <a:lstStyle/>
        <a:p>
          <a:pPr algn="l"/>
          <a:fld id="{3E7F47F4-7D53-42EC-A0C4-31082ECEE3FE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 algn="l"/>
            <a:t>FAX:03-880-8880</a:t>
          </a:fld>
          <a:endParaRPr kumimoji="1" lang="ja-JP" altLang="en-US" sz="90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4</xdr:col>
      <xdr:colOff>142218</xdr:colOff>
      <xdr:row>9</xdr:row>
      <xdr:rowOff>175297</xdr:rowOff>
    </xdr:from>
    <xdr:to>
      <xdr:col>10</xdr:col>
      <xdr:colOff>534234</xdr:colOff>
      <xdr:row>10</xdr:row>
      <xdr:rowOff>107647</xdr:rowOff>
    </xdr:to>
    <xdr:sp macro="" textlink="Url">
      <xdr:nvSpPr>
        <xdr:cNvPr id="64" name="Url">
          <a:extLst>
            <a:ext uri="{FF2B5EF4-FFF2-40B4-BE49-F238E27FC236}">
              <a16:creationId xmlns:a16="http://schemas.microsoft.com/office/drawing/2014/main" id="{00000000-0008-0000-0500-000040000000}"/>
            </a:ext>
          </a:extLst>
        </xdr:cNvPr>
        <xdr:cNvSpPr txBox="1"/>
      </xdr:nvSpPr>
      <xdr:spPr>
        <a:xfrm>
          <a:off x="3980793" y="2051722"/>
          <a:ext cx="3154266" cy="18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A757A00A-43D5-49A9-B72D-1C934FAAA755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http://www.domain.jp/</a:t>
          </a:fld>
          <a:endParaRPr kumimoji="1" lang="ja-JP" altLang="en-US" sz="90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4</xdr:col>
      <xdr:colOff>142218</xdr:colOff>
      <xdr:row>10</xdr:row>
      <xdr:rowOff>73364</xdr:rowOff>
    </xdr:from>
    <xdr:to>
      <xdr:col>10</xdr:col>
      <xdr:colOff>534234</xdr:colOff>
      <xdr:row>11</xdr:row>
      <xdr:rowOff>62864</xdr:rowOff>
    </xdr:to>
    <xdr:sp macro="" textlink="TantoSyainmei_Text">
      <xdr:nvSpPr>
        <xdr:cNvPr id="65" name="Syainmei">
          <a:extLst>
            <a:ext uri="{FF2B5EF4-FFF2-40B4-BE49-F238E27FC236}">
              <a16:creationId xmlns:a16="http://schemas.microsoft.com/office/drawing/2014/main" id="{00000000-0008-0000-0500-000041000000}"/>
            </a:ext>
          </a:extLst>
        </xdr:cNvPr>
        <xdr:cNvSpPr txBox="1"/>
      </xdr:nvSpPr>
      <xdr:spPr>
        <a:xfrm>
          <a:off x="3980793" y="2197439"/>
          <a:ext cx="3154266" cy="18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5ED5C68A-ECCA-4F84-88ED-CDA7960E1669}" type="TxLink">
            <a:rPr kumimoji="1" lang="ja-JP" altLang="en-US" sz="90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担当者：担当一郎</a:t>
          </a:fld>
          <a:endParaRPr kumimoji="1" lang="ja-JP" altLang="en-US" sz="90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4</xdr:col>
      <xdr:colOff>142218</xdr:colOff>
      <xdr:row>11</xdr:row>
      <xdr:rowOff>28582</xdr:rowOff>
    </xdr:from>
    <xdr:to>
      <xdr:col>10</xdr:col>
      <xdr:colOff>534234</xdr:colOff>
      <xdr:row>12</xdr:row>
      <xdr:rowOff>18082</xdr:rowOff>
    </xdr:to>
    <xdr:sp macro="" textlink="MailAddress_Text">
      <xdr:nvSpPr>
        <xdr:cNvPr id="66" name="MailAddress">
          <a:extLst>
            <a:ext uri="{FF2B5EF4-FFF2-40B4-BE49-F238E27FC236}">
              <a16:creationId xmlns:a16="http://schemas.microsoft.com/office/drawing/2014/main" id="{00000000-0008-0000-0500-000042000000}"/>
            </a:ext>
          </a:extLst>
        </xdr:cNvPr>
        <xdr:cNvSpPr txBox="1"/>
      </xdr:nvSpPr>
      <xdr:spPr>
        <a:xfrm>
          <a:off x="3980793" y="2343157"/>
          <a:ext cx="3154266" cy="18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55D0320F-C85E-4BAE-9FD1-501C35623CD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tantho@domain.co.jp</a:t>
          </a:fld>
          <a:endParaRPr kumimoji="1" lang="ja-JP" altLang="en-US" sz="90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4</xdr:col>
      <xdr:colOff>142217</xdr:colOff>
      <xdr:row>7</xdr:row>
      <xdr:rowOff>161219</xdr:rowOff>
    </xdr:from>
    <xdr:to>
      <xdr:col>10</xdr:col>
      <xdr:colOff>619967</xdr:colOff>
      <xdr:row>8</xdr:row>
      <xdr:rowOff>154512</xdr:rowOff>
    </xdr:to>
    <xdr:sp macro="" textlink="Daihyosyamei_Text">
      <xdr:nvSpPr>
        <xdr:cNvPr id="67" name="Daihyosyamei">
          <a:extLst>
            <a:ext uri="{FF2B5EF4-FFF2-40B4-BE49-F238E27FC236}">
              <a16:creationId xmlns:a16="http://schemas.microsoft.com/office/drawing/2014/main" id="{00000000-0008-0000-0500-000043000000}"/>
            </a:ext>
          </a:extLst>
        </xdr:cNvPr>
        <xdr:cNvSpPr txBox="1"/>
      </xdr:nvSpPr>
      <xdr:spPr>
        <a:xfrm>
          <a:off x="3980792" y="1609019"/>
          <a:ext cx="3240000" cy="1742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0840CE62-476C-4353-AEDC-67BD871B005C}" type="TxLink">
            <a:rPr kumimoji="1" lang="ja-JP" altLang="en-US" sz="90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代表取締役社長 代表太郎</a:t>
          </a:fld>
          <a:endParaRPr kumimoji="1" lang="ja-JP" altLang="en-US" sz="90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4</xdr:col>
      <xdr:colOff>155104</xdr:colOff>
      <xdr:row>6</xdr:row>
      <xdr:rowOff>4171</xdr:rowOff>
    </xdr:from>
    <xdr:to>
      <xdr:col>7</xdr:col>
      <xdr:colOff>293913</xdr:colOff>
      <xdr:row>6</xdr:row>
      <xdr:rowOff>173222</xdr:rowOff>
    </xdr:to>
    <xdr:sp macro="" textlink="Kyoka_Text">
      <xdr:nvSpPr>
        <xdr:cNvPr id="72" name="Kyokano">
          <a:extLst>
            <a:ext uri="{FF2B5EF4-FFF2-40B4-BE49-F238E27FC236}">
              <a16:creationId xmlns:a16="http://schemas.microsoft.com/office/drawing/2014/main" id="{00000000-0008-0000-0500-000048000000}"/>
            </a:ext>
          </a:extLst>
        </xdr:cNvPr>
        <xdr:cNvSpPr txBox="1"/>
      </xdr:nvSpPr>
      <xdr:spPr>
        <a:xfrm>
          <a:off x="3993679" y="1270996"/>
          <a:ext cx="1567559" cy="16905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overflow" wrap="none" lIns="36000" tIns="0" rIns="36000" bIns="0" rtlCol="0" anchor="ctr" anchorCtr="0">
          <a:noAutofit/>
        </a:bodyPr>
        <a:lstStyle/>
        <a:p>
          <a:pPr algn="l"/>
          <a:fld id="{7B895BA6-3DDE-40D9-BE59-A8F1B825431D}" type="TxLink">
            <a:rPr kumimoji="1" lang="ja-JP" altLang="en-US" sz="80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 algn="l"/>
            <a:t>建設業許可番号  第00008880号</a:t>
          </a:fld>
          <a:endParaRPr kumimoji="1" lang="ja-JP" altLang="en-US" sz="80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7</xdr:col>
      <xdr:colOff>161925</xdr:colOff>
      <xdr:row>12</xdr:row>
      <xdr:rowOff>9523</xdr:rowOff>
    </xdr:from>
    <xdr:to>
      <xdr:col>10</xdr:col>
      <xdr:colOff>685800</xdr:colOff>
      <xdr:row>14</xdr:row>
      <xdr:rowOff>152398</xdr:rowOff>
    </xdr:to>
    <xdr:sp macro="" textlink="">
      <xdr:nvSpPr>
        <xdr:cNvPr id="83" name="正方形/長方形 82">
          <a:extLst>
            <a:ext uri="{FF2B5EF4-FFF2-40B4-BE49-F238E27FC236}">
              <a16:creationId xmlns:a16="http://schemas.microsoft.com/office/drawing/2014/main" id="{00000000-0008-0000-0500-000053000000}"/>
            </a:ext>
          </a:extLst>
        </xdr:cNvPr>
        <xdr:cNvSpPr/>
      </xdr:nvSpPr>
      <xdr:spPr>
        <a:xfrm>
          <a:off x="5429250" y="2514598"/>
          <a:ext cx="1857375" cy="523875"/>
        </a:xfrm>
        <a:prstGeom prst="rect">
          <a:avLst/>
        </a:prstGeom>
        <a:noFill/>
        <a:ln w="19050">
          <a:solidFill>
            <a:schemeClr val="bg1">
              <a:lumMod val="75000"/>
            </a:schemeClr>
          </a:solidFill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8</xdr:col>
      <xdr:colOff>388872</xdr:colOff>
      <xdr:row>12</xdr:row>
      <xdr:rowOff>9523</xdr:rowOff>
    </xdr:from>
    <xdr:to>
      <xdr:col>8</xdr:col>
      <xdr:colOff>388872</xdr:colOff>
      <xdr:row>14</xdr:row>
      <xdr:rowOff>144083</xdr:rowOff>
    </xdr:to>
    <xdr:cxnSp macro="">
      <xdr:nvCxnSpPr>
        <xdr:cNvPr id="84" name="直線コネクタ 83">
          <a:extLst>
            <a:ext uri="{FF2B5EF4-FFF2-40B4-BE49-F238E27FC236}">
              <a16:creationId xmlns:a16="http://schemas.microsoft.com/office/drawing/2014/main" id="{00000000-0008-0000-0500-000054000000}"/>
            </a:ext>
          </a:extLst>
        </xdr:cNvPr>
        <xdr:cNvCxnSpPr/>
      </xdr:nvCxnSpPr>
      <xdr:spPr>
        <a:xfrm>
          <a:off x="6056247" y="2514598"/>
          <a:ext cx="0" cy="515560"/>
        </a:xfrm>
        <a:prstGeom prst="line">
          <a:avLst/>
        </a:prstGeom>
        <a:ln w="12700"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82420</xdr:colOff>
      <xdr:row>12</xdr:row>
      <xdr:rowOff>9523</xdr:rowOff>
    </xdr:from>
    <xdr:to>
      <xdr:col>10</xdr:col>
      <xdr:colOff>82420</xdr:colOff>
      <xdr:row>14</xdr:row>
      <xdr:rowOff>144083</xdr:rowOff>
    </xdr:to>
    <xdr:cxnSp macro="">
      <xdr:nvCxnSpPr>
        <xdr:cNvPr id="85" name="直線コネクタ 84">
          <a:extLst>
            <a:ext uri="{FF2B5EF4-FFF2-40B4-BE49-F238E27FC236}">
              <a16:creationId xmlns:a16="http://schemas.microsoft.com/office/drawing/2014/main" id="{00000000-0008-0000-0500-000055000000}"/>
            </a:ext>
          </a:extLst>
        </xdr:cNvPr>
        <xdr:cNvCxnSpPr/>
      </xdr:nvCxnSpPr>
      <xdr:spPr>
        <a:xfrm>
          <a:off x="6683245" y="2514598"/>
          <a:ext cx="0" cy="515560"/>
        </a:xfrm>
        <a:prstGeom prst="line">
          <a:avLst/>
        </a:prstGeom>
        <a:ln w="12700"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185314</xdr:colOff>
      <xdr:row>4</xdr:row>
      <xdr:rowOff>0</xdr:rowOff>
    </xdr:from>
    <xdr:to>
      <xdr:col>5</xdr:col>
      <xdr:colOff>238341</xdr:colOff>
      <xdr:row>6</xdr:row>
      <xdr:rowOff>11472</xdr:rowOff>
    </xdr:to>
    <xdr:pic>
      <xdr:nvPicPr>
        <xdr:cNvPr id="4" name="注文書簡易縦_LogoImg">
          <a:extLst>
            <a:ext uri="{FF2B5EF4-FFF2-40B4-BE49-F238E27FC236}">
              <a16:creationId xmlns:a16="http://schemas.microsoft.com/office/drawing/2014/main" id="{ED0A7140-3BFC-AF0E-9595-5BED0A0512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23889" y="790575"/>
          <a:ext cx="786452" cy="487722"/>
        </a:xfrm>
        <a:prstGeom prst="rect">
          <a:avLst/>
        </a:prstGeom>
      </xdr:spPr>
    </xdr:pic>
    <xdr:clientData/>
  </xdr:twoCellAnchor>
  <xdr:twoCellAnchor>
    <xdr:from>
      <xdr:col>7</xdr:col>
      <xdr:colOff>257176</xdr:colOff>
      <xdr:row>12</xdr:row>
      <xdr:rowOff>57148</xdr:rowOff>
    </xdr:from>
    <xdr:to>
      <xdr:col>8</xdr:col>
      <xdr:colOff>289126</xdr:colOff>
      <xdr:row>14</xdr:row>
      <xdr:rowOff>106534</xdr:rowOff>
    </xdr:to>
    <xdr:pic>
      <xdr:nvPicPr>
        <xdr:cNvPr id="5" name="注文書簡易縦_InkanImg1">
          <a:extLst>
            <a:ext uri="{FF2B5EF4-FFF2-40B4-BE49-F238E27FC236}">
              <a16:creationId xmlns:a16="http://schemas.microsoft.com/office/drawing/2014/main" id="{802E205A-3FDC-4662-AE25-11C4AA6AD49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24501" y="2562223"/>
          <a:ext cx="432000" cy="430386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8</xdr:col>
      <xdr:colOff>484118</xdr:colOff>
      <xdr:row>12</xdr:row>
      <xdr:rowOff>57148</xdr:rowOff>
    </xdr:from>
    <xdr:to>
      <xdr:col>9</xdr:col>
      <xdr:colOff>411293</xdr:colOff>
      <xdr:row>14</xdr:row>
      <xdr:rowOff>106534</xdr:rowOff>
    </xdr:to>
    <xdr:pic>
      <xdr:nvPicPr>
        <xdr:cNvPr id="6" name="注文書簡易縦_InkanImg2">
          <a:extLst>
            <a:ext uri="{FF2B5EF4-FFF2-40B4-BE49-F238E27FC236}">
              <a16:creationId xmlns:a16="http://schemas.microsoft.com/office/drawing/2014/main" id="{7FD67681-5980-45D9-9DE6-EF7D8F1C355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51493" y="2562223"/>
          <a:ext cx="432000" cy="430386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10</xdr:col>
      <xdr:colOff>179319</xdr:colOff>
      <xdr:row>12</xdr:row>
      <xdr:rowOff>57148</xdr:rowOff>
    </xdr:from>
    <xdr:to>
      <xdr:col>10</xdr:col>
      <xdr:colOff>611319</xdr:colOff>
      <xdr:row>14</xdr:row>
      <xdr:rowOff>106534</xdr:rowOff>
    </xdr:to>
    <xdr:pic>
      <xdr:nvPicPr>
        <xdr:cNvPr id="7" name="注文書簡易縦_InkanImg3">
          <a:extLst>
            <a:ext uri="{FF2B5EF4-FFF2-40B4-BE49-F238E27FC236}">
              <a16:creationId xmlns:a16="http://schemas.microsoft.com/office/drawing/2014/main" id="{A292120E-3BFF-4E7D-A901-EB47BB2E062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80144" y="2562223"/>
          <a:ext cx="432000" cy="430386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7</xdr:col>
      <xdr:colOff>104775</xdr:colOff>
      <xdr:row>7</xdr:row>
      <xdr:rowOff>142873</xdr:rowOff>
    </xdr:from>
    <xdr:to>
      <xdr:col>9</xdr:col>
      <xdr:colOff>99900</xdr:colOff>
      <xdr:row>11</xdr:row>
      <xdr:rowOff>176098</xdr:rowOff>
    </xdr:to>
    <xdr:pic>
      <xdr:nvPicPr>
        <xdr:cNvPr id="8" name="注文書簡易縦_KakuinImg">
          <a:extLst>
            <a:ext uri="{FF2B5EF4-FFF2-40B4-BE49-F238E27FC236}">
              <a16:creationId xmlns:a16="http://schemas.microsoft.com/office/drawing/2014/main" id="{B6B25CCC-18CA-4443-B306-67F3E9E414A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0" y="1590673"/>
          <a:ext cx="900000" cy="90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9</xdr:col>
      <xdr:colOff>219075</xdr:colOff>
      <xdr:row>7</xdr:row>
      <xdr:rowOff>142873</xdr:rowOff>
    </xdr:from>
    <xdr:to>
      <xdr:col>10</xdr:col>
      <xdr:colOff>690450</xdr:colOff>
      <xdr:row>11</xdr:row>
      <xdr:rowOff>176098</xdr:rowOff>
    </xdr:to>
    <xdr:pic>
      <xdr:nvPicPr>
        <xdr:cNvPr id="9" name="注文書簡易縦_MaruinImg">
          <a:extLst>
            <a:ext uri="{FF2B5EF4-FFF2-40B4-BE49-F238E27FC236}">
              <a16:creationId xmlns:a16="http://schemas.microsoft.com/office/drawing/2014/main" id="{4DD2686A-50B4-4E23-8AEF-91C223EC018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391275" y="1590673"/>
          <a:ext cx="900000" cy="900000"/>
        </a:xfrm>
        <a:prstGeom prst="rect">
          <a:avLst/>
        </a:prstGeom>
        <a:noFill/>
      </xdr:spPr>
    </xdr:pic>
    <xdr:clientData/>
  </xdr:twoCellAnchor>
  <xdr:twoCellAnchor>
    <xdr:from>
      <xdr:col>4</xdr:col>
      <xdr:colOff>109114</xdr:colOff>
      <xdr:row>3</xdr:row>
      <xdr:rowOff>57150</xdr:rowOff>
    </xdr:from>
    <xdr:to>
      <xdr:col>9</xdr:col>
      <xdr:colOff>61489</xdr:colOff>
      <xdr:row>4</xdr:row>
      <xdr:rowOff>0</xdr:rowOff>
    </xdr:to>
    <xdr:sp macro="" textlink="InvoiceNo_Text">
      <xdr:nvSpPr>
        <xdr:cNvPr id="3" name="InvoiceBango">
          <a:extLst>
            <a:ext uri="{FF2B5EF4-FFF2-40B4-BE49-F238E27FC236}">
              <a16:creationId xmlns:a16="http://schemas.microsoft.com/office/drawing/2014/main" id="{24179231-1581-E4A9-6D3E-1F607B99ACC8}"/>
            </a:ext>
          </a:extLst>
        </xdr:cNvPr>
        <xdr:cNvSpPr txBox="1"/>
      </xdr:nvSpPr>
      <xdr:spPr>
        <a:xfrm>
          <a:off x="3947689" y="600075"/>
          <a:ext cx="2286000" cy="190500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ctr"/>
        <a:lstStyle/>
        <a:p>
          <a:pPr algn="l"/>
          <a:fld id="{4004FD20-EBC6-4C00-BA83-EA8C60804D76}" type="TxLink">
            <a:rPr kumimoji="1" lang="ja-JP" altLang="en-US" sz="900" b="0" i="0" u="none" strike="noStrike">
              <a:solidFill>
                <a:srgbClr val="000000"/>
              </a:solidFill>
              <a:latin typeface="Meiryo UI"/>
              <a:ea typeface="Meiryo UI"/>
            </a:rPr>
            <a:pPr algn="l"/>
            <a:t>登録番号：T1234567890000</a:t>
          </a:fld>
          <a:endParaRPr kumimoji="1" lang="ja-JP" altLang="en-US" sz="900">
            <a:latin typeface="Meiryo UI" panose="020B0604030504040204" pitchFamily="50" charset="-128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545177</xdr:colOff>
      <xdr:row>1</xdr:row>
      <xdr:rowOff>9525</xdr:rowOff>
    </xdr:from>
    <xdr:to>
      <xdr:col>4</xdr:col>
      <xdr:colOff>512100</xdr:colOff>
      <xdr:row>3</xdr:row>
      <xdr:rowOff>9655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/>
      </xdr:nvSpPr>
      <xdr:spPr>
        <a:xfrm>
          <a:off x="3202652" y="171450"/>
          <a:ext cx="1071823" cy="38113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lIns="36000" tIns="0" rIns="36000" bIns="0" rtlCol="0" anchor="t">
          <a:noAutofit/>
        </a:bodyPr>
        <a:lstStyle/>
        <a:p>
          <a:pPr algn="ctr"/>
          <a:r>
            <a:rPr kumimoji="1" lang="ja-JP" altLang="en-US" sz="1800" b="1">
              <a:latin typeface="Meiryo UI" pitchFamily="50" charset="-128"/>
              <a:ea typeface="Meiryo UI" pitchFamily="50" charset="-128"/>
              <a:cs typeface="Meiryo UI" pitchFamily="50" charset="-128"/>
            </a:rPr>
            <a:t>注　文　書</a:t>
          </a:r>
        </a:p>
      </xdr:txBody>
    </xdr:sp>
    <xdr:clientData/>
  </xdr:twoCellAnchor>
  <xdr:twoCellAnchor>
    <xdr:from>
      <xdr:col>3</xdr:col>
      <xdr:colOff>200025</xdr:colOff>
      <xdr:row>3</xdr:row>
      <xdr:rowOff>9525</xdr:rowOff>
    </xdr:from>
    <xdr:to>
      <xdr:col>5</xdr:col>
      <xdr:colOff>129750</xdr:colOff>
      <xdr:row>3</xdr:row>
      <xdr:rowOff>9525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CxnSpPr/>
      </xdr:nvCxnSpPr>
      <xdr:spPr>
        <a:xfrm>
          <a:off x="2857500" y="552450"/>
          <a:ext cx="1729950" cy="0"/>
        </a:xfrm>
        <a:prstGeom prst="line">
          <a:avLst/>
        </a:prstGeom>
        <a:ln w="38100" cmpd="dbl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133354</xdr:colOff>
      <xdr:row>6</xdr:row>
      <xdr:rowOff>110857</xdr:rowOff>
    </xdr:from>
    <xdr:to>
      <xdr:col>10</xdr:col>
      <xdr:colOff>548830</xdr:colOff>
      <xdr:row>8</xdr:row>
      <xdr:rowOff>26870</xdr:rowOff>
    </xdr:to>
    <xdr:sp macro="" textlink="Kaisyamei">
      <xdr:nvSpPr>
        <xdr:cNvPr id="4" name="TxtKaisyamei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/>
      </xdr:nvSpPr>
      <xdr:spPr>
        <a:xfrm>
          <a:off x="3971929" y="1377682"/>
          <a:ext cx="3520626" cy="277963"/>
        </a:xfrm>
        <a:prstGeom prst="rect">
          <a:avLst/>
        </a:prstGeom>
        <a:noFill/>
        <a:ln w="3175">
          <a:noFill/>
        </a:ln>
        <a:extLst>
          <a:ext uri="{909E8E84-426E-40DD-AFC4-6F175D3DCCD1}">
            <a14:hiddenFill xmlns:a14="http://schemas.microsoft.com/office/drawing/2010/main">
              <a:solidFill>
                <a:schemeClr val="bg1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overflow" wrap="none" lIns="36000" rIns="0" rtlCol="0" anchor="ctr"/>
        <a:lstStyle/>
        <a:p>
          <a:pPr algn="l"/>
          <a:fld id="{E350A3D9-3FDC-4020-A1A9-8CD31642E459}" type="TxLink">
            <a:rPr kumimoji="1" lang="ja-JP" altLang="en-US" sz="1600" b="1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 algn="l"/>
            <a:t>株式会社　プラスバイプラス</a:t>
          </a:fld>
          <a:endParaRPr kumimoji="1" lang="ja-JP" altLang="en-US" sz="1600" b="1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4</xdr:col>
      <xdr:colOff>142218</xdr:colOff>
      <xdr:row>8</xdr:row>
      <xdr:rowOff>125227</xdr:rowOff>
    </xdr:from>
    <xdr:to>
      <xdr:col>7</xdr:col>
      <xdr:colOff>226998</xdr:colOff>
      <xdr:row>9</xdr:row>
      <xdr:rowOff>57577</xdr:rowOff>
    </xdr:to>
    <xdr:sp macro="" textlink="YubinNo_Text">
      <xdr:nvSpPr>
        <xdr:cNvPr id="6" name="YubinNo">
          <a:extLst>
            <a:ext uri="{FF2B5EF4-FFF2-40B4-BE49-F238E27FC236}">
              <a16:creationId xmlns:a16="http://schemas.microsoft.com/office/drawing/2014/main" id="{00000000-0008-0000-0700-000006000000}"/>
            </a:ext>
          </a:extLst>
        </xdr:cNvPr>
        <xdr:cNvSpPr txBox="1"/>
      </xdr:nvSpPr>
      <xdr:spPr>
        <a:xfrm>
          <a:off x="3980793" y="1754002"/>
          <a:ext cx="1561155" cy="18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50E199B6-218A-49A6-907A-436CE161259B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〒888-8888</a:t>
          </a:fld>
          <a:endParaRPr kumimoji="1" lang="ja-JP" altLang="en-US" sz="90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6</xdr:col>
      <xdr:colOff>113642</xdr:colOff>
      <xdr:row>8</xdr:row>
      <xdr:rowOff>135793</xdr:rowOff>
    </xdr:from>
    <xdr:to>
      <xdr:col>10</xdr:col>
      <xdr:colOff>538142</xdr:colOff>
      <xdr:row>9</xdr:row>
      <xdr:rowOff>68143</xdr:rowOff>
    </xdr:to>
    <xdr:sp macro="" textlink="Jyusyo">
      <xdr:nvSpPr>
        <xdr:cNvPr id="7" name="Jyusyo">
          <a:extLst>
            <a:ext uri="{FF2B5EF4-FFF2-40B4-BE49-F238E27FC236}">
              <a16:creationId xmlns:a16="http://schemas.microsoft.com/office/drawing/2014/main" id="{00000000-0008-0000-0700-000007000000}"/>
            </a:ext>
          </a:extLst>
        </xdr:cNvPr>
        <xdr:cNvSpPr txBox="1"/>
      </xdr:nvSpPr>
      <xdr:spPr>
        <a:xfrm>
          <a:off x="4961867" y="1764568"/>
          <a:ext cx="2520000" cy="18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D6258D76-E148-426F-896D-65EB25E1CB4F}" type="TxLink">
            <a:rPr kumimoji="1" lang="ja-JP" altLang="en-US" sz="90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東京都新宿区西新宿7-2-4</a:t>
          </a:fld>
          <a:endParaRPr kumimoji="1" lang="ja-JP" altLang="en-US" sz="90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4</xdr:col>
      <xdr:colOff>142220</xdr:colOff>
      <xdr:row>9</xdr:row>
      <xdr:rowOff>28076</xdr:rowOff>
    </xdr:from>
    <xdr:to>
      <xdr:col>7</xdr:col>
      <xdr:colOff>22083</xdr:colOff>
      <xdr:row>9</xdr:row>
      <xdr:rowOff>208076</xdr:rowOff>
    </xdr:to>
    <xdr:sp macro="" textlink="TelNo_Text">
      <xdr:nvSpPr>
        <xdr:cNvPr id="8" name="TelNo">
          <a:extLst>
            <a:ext uri="{FF2B5EF4-FFF2-40B4-BE49-F238E27FC236}">
              <a16:creationId xmlns:a16="http://schemas.microsoft.com/office/drawing/2014/main" id="{00000000-0008-0000-0700-000008000000}"/>
            </a:ext>
          </a:extLst>
        </xdr:cNvPr>
        <xdr:cNvSpPr txBox="1"/>
      </xdr:nvSpPr>
      <xdr:spPr>
        <a:xfrm>
          <a:off x="3980795" y="1904501"/>
          <a:ext cx="1356238" cy="18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lIns="36000" tIns="0" rIns="36000" bIns="0" rtlCol="0" anchor="t" anchorCtr="0"/>
        <a:lstStyle/>
        <a:p>
          <a:pPr algn="l"/>
          <a:fld id="{0D9594DC-CC57-42BA-A747-F593F2400BD9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 algn="l"/>
            <a:t>TEL:03-888-8888</a:t>
          </a:fld>
          <a:endParaRPr kumimoji="1" lang="ja-JP" altLang="en-US" sz="90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7</xdr:col>
      <xdr:colOff>289238</xdr:colOff>
      <xdr:row>9</xdr:row>
      <xdr:rowOff>28076</xdr:rowOff>
    </xdr:from>
    <xdr:to>
      <xdr:col>11</xdr:col>
      <xdr:colOff>76110</xdr:colOff>
      <xdr:row>9</xdr:row>
      <xdr:rowOff>208076</xdr:rowOff>
    </xdr:to>
    <xdr:sp macro="" textlink="FaxNo_Text">
      <xdr:nvSpPr>
        <xdr:cNvPr id="9" name="FaxNo">
          <a:extLst>
            <a:ext uri="{FF2B5EF4-FFF2-40B4-BE49-F238E27FC236}">
              <a16:creationId xmlns:a16="http://schemas.microsoft.com/office/drawing/2014/main" id="{00000000-0008-0000-0700-000009000000}"/>
            </a:ext>
          </a:extLst>
        </xdr:cNvPr>
        <xdr:cNvSpPr txBox="1"/>
      </xdr:nvSpPr>
      <xdr:spPr>
        <a:xfrm>
          <a:off x="5604188" y="1904501"/>
          <a:ext cx="2072872" cy="18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lIns="36000" tIns="0" rIns="36000" bIns="0" rtlCol="0" anchor="t" anchorCtr="0"/>
        <a:lstStyle/>
        <a:p>
          <a:pPr algn="l"/>
          <a:fld id="{3E7F47F4-7D53-42EC-A0C4-31082ECEE3FE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 algn="l"/>
            <a:t>FAX:03-880-8880</a:t>
          </a:fld>
          <a:endParaRPr kumimoji="1" lang="ja-JP" altLang="en-US" sz="90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4</xdr:col>
      <xdr:colOff>142218</xdr:colOff>
      <xdr:row>9</xdr:row>
      <xdr:rowOff>175297</xdr:rowOff>
    </xdr:from>
    <xdr:to>
      <xdr:col>10</xdr:col>
      <xdr:colOff>572334</xdr:colOff>
      <xdr:row>10</xdr:row>
      <xdr:rowOff>107647</xdr:rowOff>
    </xdr:to>
    <xdr:sp macro="" textlink="Url">
      <xdr:nvSpPr>
        <xdr:cNvPr id="10" name="Url">
          <a:extLst>
            <a:ext uri="{FF2B5EF4-FFF2-40B4-BE49-F238E27FC236}">
              <a16:creationId xmlns:a16="http://schemas.microsoft.com/office/drawing/2014/main" id="{00000000-0008-0000-0700-00000A000000}"/>
            </a:ext>
          </a:extLst>
        </xdr:cNvPr>
        <xdr:cNvSpPr txBox="1"/>
      </xdr:nvSpPr>
      <xdr:spPr>
        <a:xfrm>
          <a:off x="3980793" y="2051722"/>
          <a:ext cx="3535266" cy="18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A757A00A-43D5-49A9-B72D-1C934FAAA755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http://www.domain.jp/</a:t>
          </a:fld>
          <a:endParaRPr kumimoji="1" lang="ja-JP" altLang="en-US" sz="90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4</xdr:col>
      <xdr:colOff>142218</xdr:colOff>
      <xdr:row>10</xdr:row>
      <xdr:rowOff>73364</xdr:rowOff>
    </xdr:from>
    <xdr:to>
      <xdr:col>10</xdr:col>
      <xdr:colOff>572334</xdr:colOff>
      <xdr:row>11</xdr:row>
      <xdr:rowOff>62864</xdr:rowOff>
    </xdr:to>
    <xdr:sp macro="" textlink="TantoSyainmei_Text">
      <xdr:nvSpPr>
        <xdr:cNvPr id="11" name="Syainmei">
          <a:extLst>
            <a:ext uri="{FF2B5EF4-FFF2-40B4-BE49-F238E27FC236}">
              <a16:creationId xmlns:a16="http://schemas.microsoft.com/office/drawing/2014/main" id="{00000000-0008-0000-0700-00000B000000}"/>
            </a:ext>
          </a:extLst>
        </xdr:cNvPr>
        <xdr:cNvSpPr txBox="1"/>
      </xdr:nvSpPr>
      <xdr:spPr>
        <a:xfrm>
          <a:off x="3980793" y="2197439"/>
          <a:ext cx="3535266" cy="18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5ED5C68A-ECCA-4F84-88ED-CDA7960E1669}" type="TxLink">
            <a:rPr kumimoji="1" lang="ja-JP" altLang="en-US" sz="90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担当者：担当一郎</a:t>
          </a:fld>
          <a:endParaRPr kumimoji="1" lang="ja-JP" altLang="en-US" sz="90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4</xdr:col>
      <xdr:colOff>142218</xdr:colOff>
      <xdr:row>11</xdr:row>
      <xdr:rowOff>28582</xdr:rowOff>
    </xdr:from>
    <xdr:to>
      <xdr:col>10</xdr:col>
      <xdr:colOff>572334</xdr:colOff>
      <xdr:row>12</xdr:row>
      <xdr:rowOff>18082</xdr:rowOff>
    </xdr:to>
    <xdr:sp macro="" textlink="MailAddress_Text">
      <xdr:nvSpPr>
        <xdr:cNvPr id="12" name="MailAddress">
          <a:extLst>
            <a:ext uri="{FF2B5EF4-FFF2-40B4-BE49-F238E27FC236}">
              <a16:creationId xmlns:a16="http://schemas.microsoft.com/office/drawing/2014/main" id="{00000000-0008-0000-0700-00000C000000}"/>
            </a:ext>
          </a:extLst>
        </xdr:cNvPr>
        <xdr:cNvSpPr txBox="1"/>
      </xdr:nvSpPr>
      <xdr:spPr>
        <a:xfrm>
          <a:off x="3980793" y="2343157"/>
          <a:ext cx="3535266" cy="18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55D0320F-C85E-4BAE-9FD1-501C35623CD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tantho@domain.co.jp</a:t>
          </a:fld>
          <a:endParaRPr kumimoji="1" lang="ja-JP" altLang="en-US" sz="90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4</xdr:col>
      <xdr:colOff>142217</xdr:colOff>
      <xdr:row>7</xdr:row>
      <xdr:rowOff>161219</xdr:rowOff>
    </xdr:from>
    <xdr:to>
      <xdr:col>10</xdr:col>
      <xdr:colOff>277067</xdr:colOff>
      <xdr:row>8</xdr:row>
      <xdr:rowOff>154512</xdr:rowOff>
    </xdr:to>
    <xdr:sp macro="" textlink="Daihyosyamei_Text">
      <xdr:nvSpPr>
        <xdr:cNvPr id="13" name="Daihyosyamei">
          <a:extLst>
            <a:ext uri="{FF2B5EF4-FFF2-40B4-BE49-F238E27FC236}">
              <a16:creationId xmlns:a16="http://schemas.microsoft.com/office/drawing/2014/main" id="{00000000-0008-0000-0700-00000D000000}"/>
            </a:ext>
          </a:extLst>
        </xdr:cNvPr>
        <xdr:cNvSpPr txBox="1"/>
      </xdr:nvSpPr>
      <xdr:spPr>
        <a:xfrm>
          <a:off x="3980792" y="1609019"/>
          <a:ext cx="3240000" cy="1742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0840CE62-476C-4353-AEDC-67BD871B005C}" type="TxLink">
            <a:rPr kumimoji="1" lang="ja-JP" altLang="en-US" sz="90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代表取締役社長 代表太郎</a:t>
          </a:fld>
          <a:endParaRPr kumimoji="1" lang="ja-JP" altLang="en-US" sz="90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4</xdr:col>
      <xdr:colOff>155104</xdr:colOff>
      <xdr:row>6</xdr:row>
      <xdr:rowOff>4171</xdr:rowOff>
    </xdr:from>
    <xdr:to>
      <xdr:col>7</xdr:col>
      <xdr:colOff>332013</xdr:colOff>
      <xdr:row>6</xdr:row>
      <xdr:rowOff>173222</xdr:rowOff>
    </xdr:to>
    <xdr:sp macro="" textlink="Kyoka_Text">
      <xdr:nvSpPr>
        <xdr:cNvPr id="14" name="Kyokano">
          <a:extLst>
            <a:ext uri="{FF2B5EF4-FFF2-40B4-BE49-F238E27FC236}">
              <a16:creationId xmlns:a16="http://schemas.microsoft.com/office/drawing/2014/main" id="{00000000-0008-0000-0700-00000E000000}"/>
            </a:ext>
          </a:extLst>
        </xdr:cNvPr>
        <xdr:cNvSpPr txBox="1"/>
      </xdr:nvSpPr>
      <xdr:spPr>
        <a:xfrm>
          <a:off x="3993679" y="1270996"/>
          <a:ext cx="1653284" cy="16905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overflow" wrap="none" lIns="36000" tIns="0" rIns="36000" bIns="0" rtlCol="0" anchor="ctr" anchorCtr="0">
          <a:noAutofit/>
        </a:bodyPr>
        <a:lstStyle/>
        <a:p>
          <a:pPr algn="l"/>
          <a:fld id="{7B895BA6-3DDE-40D9-BE59-A8F1B825431D}" type="TxLink">
            <a:rPr kumimoji="1" lang="ja-JP" altLang="en-US" sz="80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 algn="l"/>
            <a:t>建設業許可番号  第00008880号</a:t>
          </a:fld>
          <a:endParaRPr kumimoji="1" lang="ja-JP" altLang="en-US" sz="80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7</xdr:col>
      <xdr:colOff>76200</xdr:colOff>
      <xdr:row>12</xdr:row>
      <xdr:rowOff>9523</xdr:rowOff>
    </xdr:from>
    <xdr:to>
      <xdr:col>10</xdr:col>
      <xdr:colOff>304800</xdr:colOff>
      <xdr:row>14</xdr:row>
      <xdr:rowOff>152398</xdr:rowOff>
    </xdr:to>
    <xdr:sp macro="" textlink="">
      <xdr:nvSpPr>
        <xdr:cNvPr id="16" name="正方形/長方形 15">
          <a:extLst>
            <a:ext uri="{FF2B5EF4-FFF2-40B4-BE49-F238E27FC236}">
              <a16:creationId xmlns:a16="http://schemas.microsoft.com/office/drawing/2014/main" id="{00000000-0008-0000-0700-000010000000}"/>
            </a:ext>
          </a:extLst>
        </xdr:cNvPr>
        <xdr:cNvSpPr/>
      </xdr:nvSpPr>
      <xdr:spPr>
        <a:xfrm>
          <a:off x="5391150" y="2514598"/>
          <a:ext cx="1857375" cy="523875"/>
        </a:xfrm>
        <a:prstGeom prst="rect">
          <a:avLst/>
        </a:prstGeom>
        <a:noFill/>
        <a:ln w="19050">
          <a:solidFill>
            <a:schemeClr val="bg1">
              <a:lumMod val="75000"/>
            </a:schemeClr>
          </a:solidFill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8</xdr:col>
      <xdr:colOff>236472</xdr:colOff>
      <xdr:row>12</xdr:row>
      <xdr:rowOff>9523</xdr:rowOff>
    </xdr:from>
    <xdr:to>
      <xdr:col>8</xdr:col>
      <xdr:colOff>236472</xdr:colOff>
      <xdr:row>14</xdr:row>
      <xdr:rowOff>144083</xdr:rowOff>
    </xdr:to>
    <xdr:cxnSp macro="">
      <xdr:nvCxnSpPr>
        <xdr:cNvPr id="17" name="直線コネクタ 16">
          <a:extLst>
            <a:ext uri="{FF2B5EF4-FFF2-40B4-BE49-F238E27FC236}">
              <a16:creationId xmlns:a16="http://schemas.microsoft.com/office/drawing/2014/main" id="{00000000-0008-0000-0700-000011000000}"/>
            </a:ext>
          </a:extLst>
        </xdr:cNvPr>
        <xdr:cNvCxnSpPr/>
      </xdr:nvCxnSpPr>
      <xdr:spPr>
        <a:xfrm>
          <a:off x="6018147" y="2514598"/>
          <a:ext cx="0" cy="515560"/>
        </a:xfrm>
        <a:prstGeom prst="line">
          <a:avLst/>
        </a:prstGeom>
        <a:ln w="12700"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587245</xdr:colOff>
      <xdr:row>12</xdr:row>
      <xdr:rowOff>9523</xdr:rowOff>
    </xdr:from>
    <xdr:to>
      <xdr:col>9</xdr:col>
      <xdr:colOff>587245</xdr:colOff>
      <xdr:row>14</xdr:row>
      <xdr:rowOff>144083</xdr:rowOff>
    </xdr:to>
    <xdr:cxnSp macro="">
      <xdr:nvCxnSpPr>
        <xdr:cNvPr id="18" name="直線コネクタ 17">
          <a:extLst>
            <a:ext uri="{FF2B5EF4-FFF2-40B4-BE49-F238E27FC236}">
              <a16:creationId xmlns:a16="http://schemas.microsoft.com/office/drawing/2014/main" id="{00000000-0008-0000-0700-000012000000}"/>
            </a:ext>
          </a:extLst>
        </xdr:cNvPr>
        <xdr:cNvCxnSpPr/>
      </xdr:nvCxnSpPr>
      <xdr:spPr>
        <a:xfrm>
          <a:off x="6645145" y="2514598"/>
          <a:ext cx="0" cy="515560"/>
        </a:xfrm>
        <a:prstGeom prst="line">
          <a:avLst/>
        </a:prstGeom>
        <a:ln w="12700"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185314</xdr:colOff>
      <xdr:row>4</xdr:row>
      <xdr:rowOff>0</xdr:rowOff>
    </xdr:from>
    <xdr:to>
      <xdr:col>5</xdr:col>
      <xdr:colOff>276441</xdr:colOff>
      <xdr:row>6</xdr:row>
      <xdr:rowOff>11472</xdr:rowOff>
    </xdr:to>
    <xdr:pic>
      <xdr:nvPicPr>
        <xdr:cNvPr id="15" name="注文書簡易縦_出来高_LogoImg">
          <a:extLst>
            <a:ext uri="{FF2B5EF4-FFF2-40B4-BE49-F238E27FC236}">
              <a16:creationId xmlns:a16="http://schemas.microsoft.com/office/drawing/2014/main" id="{AB385A36-3344-7A29-EC1A-ED1FE126BA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23889" y="790575"/>
          <a:ext cx="786452" cy="487722"/>
        </a:xfrm>
        <a:prstGeom prst="rect">
          <a:avLst/>
        </a:prstGeom>
      </xdr:spPr>
    </xdr:pic>
    <xdr:clientData/>
  </xdr:twoCellAnchor>
  <xdr:twoCellAnchor>
    <xdr:from>
      <xdr:col>7</xdr:col>
      <xdr:colOff>180976</xdr:colOff>
      <xdr:row>12</xdr:row>
      <xdr:rowOff>57149</xdr:rowOff>
    </xdr:from>
    <xdr:to>
      <xdr:col>8</xdr:col>
      <xdr:colOff>146251</xdr:colOff>
      <xdr:row>14</xdr:row>
      <xdr:rowOff>106535</xdr:rowOff>
    </xdr:to>
    <xdr:pic>
      <xdr:nvPicPr>
        <xdr:cNvPr id="24" name="注文書簡易縦_出来高_InkanImg1">
          <a:extLst>
            <a:ext uri="{FF2B5EF4-FFF2-40B4-BE49-F238E27FC236}">
              <a16:creationId xmlns:a16="http://schemas.microsoft.com/office/drawing/2014/main" id="{AD0059C6-0D51-4C5C-8947-3456EDD3BD9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95926" y="2562224"/>
          <a:ext cx="432000" cy="430386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9</xdr:col>
      <xdr:colOff>55492</xdr:colOff>
      <xdr:row>12</xdr:row>
      <xdr:rowOff>57149</xdr:rowOff>
    </xdr:from>
    <xdr:to>
      <xdr:col>9</xdr:col>
      <xdr:colOff>487492</xdr:colOff>
      <xdr:row>14</xdr:row>
      <xdr:rowOff>106535</xdr:rowOff>
    </xdr:to>
    <xdr:pic>
      <xdr:nvPicPr>
        <xdr:cNvPr id="25" name="注文書簡易縦_出来高_InkanImg2">
          <a:extLst>
            <a:ext uri="{FF2B5EF4-FFF2-40B4-BE49-F238E27FC236}">
              <a16:creationId xmlns:a16="http://schemas.microsoft.com/office/drawing/2014/main" id="{AF271E97-26B3-45E8-A41B-A25AC086452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13392" y="2562224"/>
          <a:ext cx="432000" cy="430386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9</xdr:col>
      <xdr:colOff>674618</xdr:colOff>
      <xdr:row>12</xdr:row>
      <xdr:rowOff>57149</xdr:rowOff>
    </xdr:from>
    <xdr:to>
      <xdr:col>10</xdr:col>
      <xdr:colOff>220793</xdr:colOff>
      <xdr:row>14</xdr:row>
      <xdr:rowOff>106535</xdr:rowOff>
    </xdr:to>
    <xdr:pic>
      <xdr:nvPicPr>
        <xdr:cNvPr id="26" name="注文書簡易縦_出来高_InkanImg3">
          <a:extLst>
            <a:ext uri="{FF2B5EF4-FFF2-40B4-BE49-F238E27FC236}">
              <a16:creationId xmlns:a16="http://schemas.microsoft.com/office/drawing/2014/main" id="{9BEDA975-D5AC-4D94-BE3B-FD7535462C4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32518" y="2562224"/>
          <a:ext cx="432000" cy="430386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7</xdr:col>
      <xdr:colOff>9525</xdr:colOff>
      <xdr:row>7</xdr:row>
      <xdr:rowOff>142873</xdr:rowOff>
    </xdr:from>
    <xdr:to>
      <xdr:col>9</xdr:col>
      <xdr:colOff>166575</xdr:colOff>
      <xdr:row>11</xdr:row>
      <xdr:rowOff>176098</xdr:rowOff>
    </xdr:to>
    <xdr:pic>
      <xdr:nvPicPr>
        <xdr:cNvPr id="27" name="注文書簡易縦_出来高_KakuinImg">
          <a:extLst>
            <a:ext uri="{FF2B5EF4-FFF2-40B4-BE49-F238E27FC236}">
              <a16:creationId xmlns:a16="http://schemas.microsoft.com/office/drawing/2014/main" id="{C2E68754-7437-48F3-AB5D-F1757007E39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24475" y="1590673"/>
          <a:ext cx="900000" cy="90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9</xdr:col>
      <xdr:colOff>285750</xdr:colOff>
      <xdr:row>7</xdr:row>
      <xdr:rowOff>142873</xdr:rowOff>
    </xdr:from>
    <xdr:to>
      <xdr:col>10</xdr:col>
      <xdr:colOff>299925</xdr:colOff>
      <xdr:row>11</xdr:row>
      <xdr:rowOff>176098</xdr:rowOff>
    </xdr:to>
    <xdr:pic>
      <xdr:nvPicPr>
        <xdr:cNvPr id="28" name="注文書簡易縦_出来高_MaruinImg">
          <a:extLst>
            <a:ext uri="{FF2B5EF4-FFF2-40B4-BE49-F238E27FC236}">
              <a16:creationId xmlns:a16="http://schemas.microsoft.com/office/drawing/2014/main" id="{53C8C31A-BCBE-4C2F-8A81-9677D3ADF3A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343650" y="1590673"/>
          <a:ext cx="900000" cy="900000"/>
        </a:xfrm>
        <a:prstGeom prst="rect">
          <a:avLst/>
        </a:prstGeom>
        <a:noFill/>
      </xdr:spPr>
    </xdr:pic>
    <xdr:clientData/>
  </xdr:twoCellAnchor>
  <xdr:twoCellAnchor>
    <xdr:from>
      <xdr:col>4</xdr:col>
      <xdr:colOff>109114</xdr:colOff>
      <xdr:row>3</xdr:row>
      <xdr:rowOff>57150</xdr:rowOff>
    </xdr:from>
    <xdr:to>
      <xdr:col>9</xdr:col>
      <xdr:colOff>175789</xdr:colOff>
      <xdr:row>4</xdr:row>
      <xdr:rowOff>0</xdr:rowOff>
    </xdr:to>
    <xdr:sp macro="" textlink="InvoiceNo_Text">
      <xdr:nvSpPr>
        <xdr:cNvPr id="19" name="InvoiceBango">
          <a:extLst>
            <a:ext uri="{FF2B5EF4-FFF2-40B4-BE49-F238E27FC236}">
              <a16:creationId xmlns:a16="http://schemas.microsoft.com/office/drawing/2014/main" id="{A240B472-8F3D-097E-8EA0-057BCD1D24B3}"/>
            </a:ext>
          </a:extLst>
        </xdr:cNvPr>
        <xdr:cNvSpPr txBox="1"/>
      </xdr:nvSpPr>
      <xdr:spPr>
        <a:xfrm>
          <a:off x="3947689" y="600075"/>
          <a:ext cx="2286000" cy="190500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ctr"/>
        <a:lstStyle/>
        <a:p>
          <a:pPr algn="l"/>
          <a:fld id="{B7B4BDCA-60F5-41CE-9715-E24FCEC9BC53}" type="TxLink">
            <a:rPr kumimoji="1" lang="ja-JP" altLang="en-US" sz="900" b="0" i="0" u="none" strike="noStrike">
              <a:solidFill>
                <a:srgbClr val="000000"/>
              </a:solidFill>
              <a:latin typeface="Meiryo UI"/>
              <a:ea typeface="Meiryo UI"/>
            </a:rPr>
            <a:pPr algn="l"/>
            <a:t>登録番号：T1234567890000</a:t>
          </a:fld>
          <a:endParaRPr kumimoji="1" lang="ja-JP" altLang="en-US" sz="900">
            <a:latin typeface="Meiryo UI" panose="020B0604030504040204" pitchFamily="50" charset="-128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334469</xdr:colOff>
      <xdr:row>1</xdr:row>
      <xdr:rowOff>9525</xdr:rowOff>
    </xdr:from>
    <xdr:to>
      <xdr:col>4</xdr:col>
      <xdr:colOff>685536</xdr:colOff>
      <xdr:row>3</xdr:row>
      <xdr:rowOff>9655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00000000-0008-0000-0900-000012000000}"/>
            </a:ext>
          </a:extLst>
        </xdr:cNvPr>
        <xdr:cNvSpPr txBox="1"/>
      </xdr:nvSpPr>
      <xdr:spPr>
        <a:xfrm>
          <a:off x="2993186" y="175177"/>
          <a:ext cx="1455967" cy="38113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lIns="36000" tIns="0" rIns="36000" bIns="0" rtlCol="0" anchor="t">
          <a:noAutofit/>
        </a:bodyPr>
        <a:lstStyle/>
        <a:p>
          <a:pPr algn="ctr"/>
          <a:r>
            <a:rPr kumimoji="1" lang="ja-JP" altLang="en-US" sz="1800" b="1">
              <a:latin typeface="Meiryo UI" pitchFamily="50" charset="-128"/>
              <a:ea typeface="Meiryo UI" pitchFamily="50" charset="-128"/>
              <a:cs typeface="Meiryo UI" pitchFamily="50" charset="-128"/>
            </a:rPr>
            <a:t>注　文　請　書</a:t>
          </a:r>
        </a:p>
      </xdr:txBody>
    </xdr:sp>
    <xdr:clientData/>
  </xdr:twoCellAnchor>
  <xdr:twoCellAnchor>
    <xdr:from>
      <xdr:col>3</xdr:col>
      <xdr:colOff>200025</xdr:colOff>
      <xdr:row>3</xdr:row>
      <xdr:rowOff>0</xdr:rowOff>
    </xdr:from>
    <xdr:to>
      <xdr:col>5</xdr:col>
      <xdr:colOff>129750</xdr:colOff>
      <xdr:row>3</xdr:row>
      <xdr:rowOff>0</xdr:rowOff>
    </xdr:to>
    <xdr:cxnSp macro="">
      <xdr:nvCxnSpPr>
        <xdr:cNvPr id="19" name="直線コネクタ 18">
          <a:extLst>
            <a:ext uri="{FF2B5EF4-FFF2-40B4-BE49-F238E27FC236}">
              <a16:creationId xmlns:a16="http://schemas.microsoft.com/office/drawing/2014/main" id="{00000000-0008-0000-0900-000013000000}"/>
            </a:ext>
          </a:extLst>
        </xdr:cNvPr>
        <xdr:cNvCxnSpPr/>
      </xdr:nvCxnSpPr>
      <xdr:spPr>
        <a:xfrm>
          <a:off x="2855819" y="537882"/>
          <a:ext cx="1738355" cy="0"/>
        </a:xfrm>
        <a:prstGeom prst="line">
          <a:avLst/>
        </a:prstGeom>
        <a:ln w="38100" cmpd="dbl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357468</xdr:colOff>
      <xdr:row>4</xdr:row>
      <xdr:rowOff>84044</xdr:rowOff>
    </xdr:from>
    <xdr:to>
      <xdr:col>10</xdr:col>
      <xdr:colOff>685800</xdr:colOff>
      <xdr:row>7</xdr:row>
      <xdr:rowOff>173294</xdr:rowOff>
    </xdr:to>
    <xdr:sp macro="" textlink="">
      <xdr:nvSpPr>
        <xdr:cNvPr id="20" name="正方形/長方形 19">
          <a:extLst>
            <a:ext uri="{FF2B5EF4-FFF2-40B4-BE49-F238E27FC236}">
              <a16:creationId xmlns:a16="http://schemas.microsoft.com/office/drawing/2014/main" id="{00000000-0008-0000-0900-000014000000}"/>
            </a:ext>
          </a:extLst>
        </xdr:cNvPr>
        <xdr:cNvSpPr>
          <a:spLocks noChangeAspect="1"/>
        </xdr:cNvSpPr>
      </xdr:nvSpPr>
      <xdr:spPr>
        <a:xfrm>
          <a:off x="6453468" y="807944"/>
          <a:ext cx="756957" cy="756000"/>
        </a:xfrm>
        <a:prstGeom prst="rect">
          <a:avLst/>
        </a:prstGeom>
        <a:noFill/>
        <a:ln w="12700">
          <a:solidFill>
            <a:schemeClr val="bg1">
              <a:lumMod val="50000"/>
            </a:schemeClr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kumimoji="1" lang="ja-JP" altLang="en-US" sz="1050">
              <a:solidFill>
                <a:schemeClr val="bg1">
                  <a:lumMod val="50000"/>
                </a:schemeClr>
              </a:solidFill>
              <a:latin typeface="Meiryo UI" pitchFamily="50" charset="-128"/>
              <a:ea typeface="Meiryo UI" pitchFamily="50" charset="-128"/>
              <a:cs typeface="Meiryo UI" pitchFamily="50" charset="-128"/>
            </a:rPr>
            <a:t>収入印紙</a:t>
          </a:r>
        </a:p>
      </xdr:txBody>
    </xdr:sp>
    <xdr:clientData/>
  </xdr:twoCellAnchor>
  <xdr:twoCellAnchor>
    <xdr:from>
      <xdr:col>4</xdr:col>
      <xdr:colOff>571500</xdr:colOff>
      <xdr:row>7</xdr:row>
      <xdr:rowOff>123825</xdr:rowOff>
    </xdr:from>
    <xdr:to>
      <xdr:col>11</xdr:col>
      <xdr:colOff>163425</xdr:colOff>
      <xdr:row>9</xdr:row>
      <xdr:rowOff>57150</xdr:rowOff>
    </xdr:to>
    <xdr:sp macro="" textlink="Shiharaisaki">
      <xdr:nvSpPr>
        <xdr:cNvPr id="5" name="TEXT_NAME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/>
      </xdr:nvSpPr>
      <xdr:spPr>
        <a:xfrm>
          <a:off x="4371975" y="1514475"/>
          <a:ext cx="324000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30CC65BD-BF1E-4EA6-8A2F-88800FA62771}" type="TxLink">
            <a:rPr kumimoji="1" lang="ja-JP" altLang="en-US" sz="1600" b="1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サンプル建設株式会社</a:t>
          </a:fld>
          <a:endParaRPr kumimoji="1" lang="ja-JP" altLang="en-US" sz="1600" b="1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4</xdr:col>
      <xdr:colOff>571500</xdr:colOff>
      <xdr:row>8</xdr:row>
      <xdr:rowOff>246323</xdr:rowOff>
    </xdr:from>
    <xdr:to>
      <xdr:col>6</xdr:col>
      <xdr:colOff>376616</xdr:colOff>
      <xdr:row>9</xdr:row>
      <xdr:rowOff>201350</xdr:rowOff>
    </xdr:to>
    <xdr:sp macro="" textlink="TorihikisakiYubinNo_Text">
      <xdr:nvSpPr>
        <xdr:cNvPr id="6" name="TEXT_NO">
          <a:extLst>
            <a:ext uri="{FF2B5EF4-FFF2-40B4-BE49-F238E27FC236}">
              <a16:creationId xmlns:a16="http://schemas.microsoft.com/office/drawing/2014/main" id="{00000000-0008-0000-0900-000006000000}"/>
            </a:ext>
          </a:extLst>
        </xdr:cNvPr>
        <xdr:cNvSpPr txBox="1"/>
      </xdr:nvSpPr>
      <xdr:spPr>
        <a:xfrm>
          <a:off x="4410075" y="1817948"/>
          <a:ext cx="814766" cy="22172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lIns="36000" tIns="0" rIns="36000" bIns="0" rtlCol="0" anchor="ctr" anchorCtr="0">
          <a:noAutofit/>
        </a:bodyPr>
        <a:lstStyle/>
        <a:p>
          <a:fld id="{C4508958-212A-4B63-A4B3-B1F67144CF91}" type="TxLink">
            <a:rPr kumimoji="1" lang="en-US" altLang="en-US" sz="100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〒560-4548</a:t>
          </a:fld>
          <a:endParaRPr kumimoji="1" lang="ja-JP" altLang="en-US" sz="1000" b="0">
            <a:solidFill>
              <a:sysClr val="windowText" lastClr="000000"/>
            </a:solidFill>
            <a:latin typeface="Malgun Gothic" pitchFamily="34" charset="-127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4</xdr:col>
      <xdr:colOff>571500</xdr:colOff>
      <xdr:row>9</xdr:row>
      <xdr:rowOff>156074</xdr:rowOff>
    </xdr:from>
    <xdr:to>
      <xdr:col>8</xdr:col>
      <xdr:colOff>95061</xdr:colOff>
      <xdr:row>10</xdr:row>
      <xdr:rowOff>101099</xdr:rowOff>
    </xdr:to>
    <xdr:sp macro="" textlink="TorihikisakiJyusyo">
      <xdr:nvSpPr>
        <xdr:cNvPr id="7" name="TEXT_ADDR">
          <a:extLst>
            <a:ext uri="{FF2B5EF4-FFF2-40B4-BE49-F238E27FC236}">
              <a16:creationId xmlns:a16="http://schemas.microsoft.com/office/drawing/2014/main" id="{00000000-0008-0000-0900-000007000000}"/>
            </a:ext>
          </a:extLst>
        </xdr:cNvPr>
        <xdr:cNvSpPr txBox="1"/>
      </xdr:nvSpPr>
      <xdr:spPr>
        <a:xfrm>
          <a:off x="4410075" y="1994399"/>
          <a:ext cx="1314261" cy="211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lIns="36000" tIns="0" rIns="36000" bIns="0" rtlCol="0" anchor="ctr" anchorCtr="0">
          <a:noAutofit/>
        </a:bodyPr>
        <a:lstStyle/>
        <a:p>
          <a:fld id="{9E9C3CA1-62DE-4C16-8FB7-75C5463B8CAC}" type="TxLink">
            <a:rPr kumimoji="1" lang="ja-JP" altLang="en-US" sz="100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東京都墨田区千歳3-6</a:t>
          </a:fld>
          <a:endParaRPr kumimoji="1" lang="ja-JP" altLang="en-US" sz="1000" b="1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4</xdr:col>
      <xdr:colOff>571500</xdr:colOff>
      <xdr:row>10</xdr:row>
      <xdr:rowOff>70349</xdr:rowOff>
    </xdr:from>
    <xdr:to>
      <xdr:col>8</xdr:col>
      <xdr:colOff>49728</xdr:colOff>
      <xdr:row>11</xdr:row>
      <xdr:rowOff>91574</xdr:rowOff>
    </xdr:to>
    <xdr:sp macro="" textlink="TorihikisakiTelNo_Text">
      <xdr:nvSpPr>
        <xdr:cNvPr id="8" name="TEXT_TEL">
          <a:extLst>
            <a:ext uri="{FF2B5EF4-FFF2-40B4-BE49-F238E27FC236}">
              <a16:creationId xmlns:a16="http://schemas.microsoft.com/office/drawing/2014/main" id="{00000000-0008-0000-0900-000008000000}"/>
            </a:ext>
          </a:extLst>
        </xdr:cNvPr>
        <xdr:cNvSpPr txBox="1"/>
      </xdr:nvSpPr>
      <xdr:spPr>
        <a:xfrm>
          <a:off x="4410075" y="2175374"/>
          <a:ext cx="1268928" cy="211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lIns="36000" tIns="0" rIns="36000" bIns="0" rtlCol="0" anchor="ctr" anchorCtr="0">
          <a:noAutofit/>
        </a:bodyPr>
        <a:lstStyle/>
        <a:p>
          <a:fld id="{03C4C7B9-DABC-4831-ABC4-0A6C989153D9}" type="TxLink">
            <a:rPr kumimoji="1" lang="en-US" altLang="en-US" sz="100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TEL:03-5568-4444</a:t>
          </a:fld>
          <a:endParaRPr kumimoji="1" lang="ja-JP" altLang="en-US" sz="100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8</xdr:col>
      <xdr:colOff>301625</xdr:colOff>
      <xdr:row>10</xdr:row>
      <xdr:rowOff>74584</xdr:rowOff>
    </xdr:from>
    <xdr:to>
      <xdr:col>10</xdr:col>
      <xdr:colOff>651081</xdr:colOff>
      <xdr:row>11</xdr:row>
      <xdr:rowOff>95809</xdr:rowOff>
    </xdr:to>
    <xdr:sp macro="" textlink="TorihikisakiFaxNo_Text">
      <xdr:nvSpPr>
        <xdr:cNvPr id="9" name="TEXT_FAX">
          <a:extLst>
            <a:ext uri="{FF2B5EF4-FFF2-40B4-BE49-F238E27FC236}">
              <a16:creationId xmlns:a16="http://schemas.microsoft.com/office/drawing/2014/main" id="{00000000-0008-0000-0900-000009000000}"/>
            </a:ext>
          </a:extLst>
        </xdr:cNvPr>
        <xdr:cNvSpPr txBox="1"/>
      </xdr:nvSpPr>
      <xdr:spPr>
        <a:xfrm>
          <a:off x="5892800" y="2179609"/>
          <a:ext cx="1282906" cy="211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lIns="36000" tIns="0" rIns="36000" bIns="0" rtlCol="0" anchor="ctr" anchorCtr="0">
          <a:noAutofit/>
        </a:bodyPr>
        <a:lstStyle/>
        <a:p>
          <a:fld id="{20C57A60-D94D-4EAE-90CB-E79F35E9D159}" type="TxLink">
            <a:rPr kumimoji="1" lang="en-US" altLang="en-US" sz="100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FAX:03-5568-4443</a:t>
          </a:fld>
          <a:endParaRPr kumimoji="1" lang="ja-JP" altLang="en-US" sz="100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4</xdr:col>
      <xdr:colOff>533400</xdr:colOff>
      <xdr:row>6</xdr:row>
      <xdr:rowOff>123825</xdr:rowOff>
    </xdr:from>
    <xdr:to>
      <xdr:col>10</xdr:col>
      <xdr:colOff>95250</xdr:colOff>
      <xdr:row>7</xdr:row>
      <xdr:rowOff>123825</xdr:rowOff>
    </xdr:to>
    <xdr:sp macro="" textlink="InvoiceNo_Saki_Text">
      <xdr:nvSpPr>
        <xdr:cNvPr id="2" name="InvoiceSakiBango">
          <a:extLst>
            <a:ext uri="{FF2B5EF4-FFF2-40B4-BE49-F238E27FC236}">
              <a16:creationId xmlns:a16="http://schemas.microsoft.com/office/drawing/2014/main" id="{6B96BF83-0279-30A2-4B5A-54E9C9917395}"/>
            </a:ext>
          </a:extLst>
        </xdr:cNvPr>
        <xdr:cNvSpPr txBox="1"/>
      </xdr:nvSpPr>
      <xdr:spPr>
        <a:xfrm>
          <a:off x="4333875" y="1323975"/>
          <a:ext cx="2286000" cy="190500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ctr"/>
        <a:lstStyle/>
        <a:p>
          <a:pPr algn="l"/>
          <a:fld id="{D1824471-F4B2-4097-AB0E-5D371B0608B8}" type="TxLink">
            <a:rPr kumimoji="1" lang="ja-JP" altLang="en-US" sz="900" b="0" i="0" u="none" strike="noStrike">
              <a:solidFill>
                <a:srgbClr val="000000"/>
              </a:solidFill>
              <a:latin typeface="Meiryo UI"/>
              <a:ea typeface="Meiryo UI"/>
            </a:rPr>
            <a:pPr algn="l"/>
            <a:t>登録番号：T1111122222333</a:t>
          </a:fld>
          <a:endParaRPr kumimoji="1" lang="ja-JP" altLang="en-US" sz="900">
            <a:latin typeface="Meiryo UI" panose="020B0604030504040204" pitchFamily="50" charset="-128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334469</xdr:colOff>
      <xdr:row>1</xdr:row>
      <xdr:rowOff>9525</xdr:rowOff>
    </xdr:from>
    <xdr:to>
      <xdr:col>4</xdr:col>
      <xdr:colOff>685536</xdr:colOff>
      <xdr:row>3</xdr:row>
      <xdr:rowOff>9655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 txBox="1"/>
      </xdr:nvSpPr>
      <xdr:spPr>
        <a:xfrm>
          <a:off x="2991944" y="171450"/>
          <a:ext cx="1455967" cy="38113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lIns="36000" tIns="0" rIns="36000" bIns="0" rtlCol="0" anchor="t">
          <a:noAutofit/>
        </a:bodyPr>
        <a:lstStyle/>
        <a:p>
          <a:pPr algn="ctr"/>
          <a:r>
            <a:rPr kumimoji="1" lang="ja-JP" altLang="en-US" sz="1800" b="1">
              <a:latin typeface="Meiryo UI" pitchFamily="50" charset="-128"/>
              <a:ea typeface="Meiryo UI" pitchFamily="50" charset="-128"/>
              <a:cs typeface="Meiryo UI" pitchFamily="50" charset="-128"/>
            </a:rPr>
            <a:t>注　文　請　書</a:t>
          </a:r>
        </a:p>
      </xdr:txBody>
    </xdr:sp>
    <xdr:clientData/>
  </xdr:twoCellAnchor>
  <xdr:twoCellAnchor>
    <xdr:from>
      <xdr:col>3</xdr:col>
      <xdr:colOff>200025</xdr:colOff>
      <xdr:row>3</xdr:row>
      <xdr:rowOff>0</xdr:rowOff>
    </xdr:from>
    <xdr:to>
      <xdr:col>5</xdr:col>
      <xdr:colOff>129750</xdr:colOff>
      <xdr:row>3</xdr:row>
      <xdr:rowOff>0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CxnSpPr/>
      </xdr:nvCxnSpPr>
      <xdr:spPr>
        <a:xfrm>
          <a:off x="2857500" y="542925"/>
          <a:ext cx="1729950" cy="0"/>
        </a:xfrm>
        <a:prstGeom prst="line">
          <a:avLst/>
        </a:prstGeom>
        <a:ln w="38100" cmpd="dbl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509868</xdr:colOff>
      <xdr:row>4</xdr:row>
      <xdr:rowOff>84044</xdr:rowOff>
    </xdr:from>
    <xdr:to>
      <xdr:col>10</xdr:col>
      <xdr:colOff>457200</xdr:colOff>
      <xdr:row>7</xdr:row>
      <xdr:rowOff>173294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SpPr>
          <a:spLocks noChangeAspect="1"/>
        </xdr:cNvSpPr>
      </xdr:nvSpPr>
      <xdr:spPr>
        <a:xfrm>
          <a:off x="6453468" y="807944"/>
          <a:ext cx="756957" cy="756000"/>
        </a:xfrm>
        <a:prstGeom prst="rect">
          <a:avLst/>
        </a:prstGeom>
        <a:noFill/>
        <a:ln w="12700">
          <a:solidFill>
            <a:schemeClr val="bg1">
              <a:lumMod val="50000"/>
            </a:schemeClr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kumimoji="1" lang="ja-JP" altLang="en-US" sz="1050">
              <a:solidFill>
                <a:schemeClr val="bg1">
                  <a:lumMod val="50000"/>
                </a:schemeClr>
              </a:solidFill>
              <a:latin typeface="Meiryo UI" pitchFamily="50" charset="-128"/>
              <a:ea typeface="Meiryo UI" pitchFamily="50" charset="-128"/>
              <a:cs typeface="Meiryo UI" pitchFamily="50" charset="-128"/>
            </a:rPr>
            <a:t>収入印紙</a:t>
          </a:r>
        </a:p>
      </xdr:txBody>
    </xdr:sp>
    <xdr:clientData/>
  </xdr:twoCellAnchor>
  <xdr:twoCellAnchor>
    <xdr:from>
      <xdr:col>4</xdr:col>
      <xdr:colOff>571500</xdr:colOff>
      <xdr:row>7</xdr:row>
      <xdr:rowOff>123825</xdr:rowOff>
    </xdr:from>
    <xdr:to>
      <xdr:col>10</xdr:col>
      <xdr:colOff>858750</xdr:colOff>
      <xdr:row>9</xdr:row>
      <xdr:rowOff>57150</xdr:rowOff>
    </xdr:to>
    <xdr:sp macro="" textlink="Shiharaisaki">
      <xdr:nvSpPr>
        <xdr:cNvPr id="5" name="TEXT_NAME">
          <a:extLst>
            <a:ext uri="{FF2B5EF4-FFF2-40B4-BE49-F238E27FC236}">
              <a16:creationId xmlns:a16="http://schemas.microsoft.com/office/drawing/2014/main" id="{00000000-0008-0000-0B00-000005000000}"/>
            </a:ext>
          </a:extLst>
        </xdr:cNvPr>
        <xdr:cNvSpPr txBox="1"/>
      </xdr:nvSpPr>
      <xdr:spPr>
        <a:xfrm>
          <a:off x="4410075" y="1514475"/>
          <a:ext cx="324000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30CC65BD-BF1E-4EA6-8A2F-88800FA62771}" type="TxLink">
            <a:rPr kumimoji="1" lang="ja-JP" altLang="en-US" sz="1600" b="1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サンプル建設株式会社</a:t>
          </a:fld>
          <a:endParaRPr kumimoji="1" lang="ja-JP" altLang="en-US" sz="1600" b="1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4</xdr:col>
      <xdr:colOff>571500</xdr:colOff>
      <xdr:row>8</xdr:row>
      <xdr:rowOff>246323</xdr:rowOff>
    </xdr:from>
    <xdr:to>
      <xdr:col>6</xdr:col>
      <xdr:colOff>376616</xdr:colOff>
      <xdr:row>9</xdr:row>
      <xdr:rowOff>201350</xdr:rowOff>
    </xdr:to>
    <xdr:sp macro="" textlink="TorihikisakiYubinNo_Text">
      <xdr:nvSpPr>
        <xdr:cNvPr id="6" name="TEXT_NO">
          <a:extLst>
            <a:ext uri="{FF2B5EF4-FFF2-40B4-BE49-F238E27FC236}">
              <a16:creationId xmlns:a16="http://schemas.microsoft.com/office/drawing/2014/main" id="{00000000-0008-0000-0B00-000006000000}"/>
            </a:ext>
          </a:extLst>
        </xdr:cNvPr>
        <xdr:cNvSpPr txBox="1"/>
      </xdr:nvSpPr>
      <xdr:spPr>
        <a:xfrm>
          <a:off x="4410075" y="1817948"/>
          <a:ext cx="814766" cy="22172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lIns="36000" tIns="0" rIns="36000" bIns="0" rtlCol="0" anchor="ctr" anchorCtr="0">
          <a:noAutofit/>
        </a:bodyPr>
        <a:lstStyle/>
        <a:p>
          <a:fld id="{C4508958-212A-4B63-A4B3-B1F67144CF91}" type="TxLink">
            <a:rPr kumimoji="1" lang="en-US" altLang="en-US" sz="100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〒560-4548</a:t>
          </a:fld>
          <a:endParaRPr kumimoji="1" lang="ja-JP" altLang="en-US" sz="1000" b="0">
            <a:solidFill>
              <a:sysClr val="windowText" lastClr="000000"/>
            </a:solidFill>
            <a:latin typeface="Malgun Gothic" pitchFamily="34" charset="-127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4</xdr:col>
      <xdr:colOff>571500</xdr:colOff>
      <xdr:row>9</xdr:row>
      <xdr:rowOff>156074</xdr:rowOff>
    </xdr:from>
    <xdr:to>
      <xdr:col>8</xdr:col>
      <xdr:colOff>18861</xdr:colOff>
      <xdr:row>10</xdr:row>
      <xdr:rowOff>101099</xdr:rowOff>
    </xdr:to>
    <xdr:sp macro="" textlink="TorihikisakiJyusyo">
      <xdr:nvSpPr>
        <xdr:cNvPr id="7" name="TEXT_ADDR">
          <a:extLst>
            <a:ext uri="{FF2B5EF4-FFF2-40B4-BE49-F238E27FC236}">
              <a16:creationId xmlns:a16="http://schemas.microsoft.com/office/drawing/2014/main" id="{00000000-0008-0000-0B00-000007000000}"/>
            </a:ext>
          </a:extLst>
        </xdr:cNvPr>
        <xdr:cNvSpPr txBox="1"/>
      </xdr:nvSpPr>
      <xdr:spPr>
        <a:xfrm>
          <a:off x="4410075" y="1994399"/>
          <a:ext cx="1314261" cy="211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lIns="36000" tIns="0" rIns="36000" bIns="0" rtlCol="0" anchor="ctr" anchorCtr="0">
          <a:noAutofit/>
        </a:bodyPr>
        <a:lstStyle/>
        <a:p>
          <a:fld id="{9E9C3CA1-62DE-4C16-8FB7-75C5463B8CAC}" type="TxLink">
            <a:rPr kumimoji="1" lang="ja-JP" altLang="en-US" sz="100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東京都墨田区千歳3-6</a:t>
          </a:fld>
          <a:endParaRPr kumimoji="1" lang="ja-JP" altLang="en-US" sz="1000" b="1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4</xdr:col>
      <xdr:colOff>571500</xdr:colOff>
      <xdr:row>10</xdr:row>
      <xdr:rowOff>70349</xdr:rowOff>
    </xdr:from>
    <xdr:to>
      <xdr:col>7</xdr:col>
      <xdr:colOff>402153</xdr:colOff>
      <xdr:row>11</xdr:row>
      <xdr:rowOff>91574</xdr:rowOff>
    </xdr:to>
    <xdr:sp macro="" textlink="TorihikisakiTelNo_Text">
      <xdr:nvSpPr>
        <xdr:cNvPr id="8" name="TEXT_TEL">
          <a:extLst>
            <a:ext uri="{FF2B5EF4-FFF2-40B4-BE49-F238E27FC236}">
              <a16:creationId xmlns:a16="http://schemas.microsoft.com/office/drawing/2014/main" id="{00000000-0008-0000-0B00-000008000000}"/>
            </a:ext>
          </a:extLst>
        </xdr:cNvPr>
        <xdr:cNvSpPr txBox="1"/>
      </xdr:nvSpPr>
      <xdr:spPr>
        <a:xfrm>
          <a:off x="4410075" y="2175374"/>
          <a:ext cx="1268928" cy="211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lIns="36000" tIns="0" rIns="36000" bIns="0" rtlCol="0" anchor="ctr" anchorCtr="0">
          <a:noAutofit/>
        </a:bodyPr>
        <a:lstStyle/>
        <a:p>
          <a:fld id="{03C4C7B9-DABC-4831-ABC4-0A6C989153D9}" type="TxLink">
            <a:rPr kumimoji="1" lang="en-US" altLang="en-US" sz="100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TEL:03-5568-4444</a:t>
          </a:fld>
          <a:endParaRPr kumimoji="1" lang="ja-JP" altLang="en-US" sz="100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9</xdr:col>
      <xdr:colOff>47625</xdr:colOff>
      <xdr:row>10</xdr:row>
      <xdr:rowOff>74584</xdr:rowOff>
    </xdr:from>
    <xdr:to>
      <xdr:col>10</xdr:col>
      <xdr:colOff>520906</xdr:colOff>
      <xdr:row>11</xdr:row>
      <xdr:rowOff>95809</xdr:rowOff>
    </xdr:to>
    <xdr:sp macro="" textlink="TorihikisakiFaxNo_Text">
      <xdr:nvSpPr>
        <xdr:cNvPr id="9" name="TEXT_FAX">
          <a:extLst>
            <a:ext uri="{FF2B5EF4-FFF2-40B4-BE49-F238E27FC236}">
              <a16:creationId xmlns:a16="http://schemas.microsoft.com/office/drawing/2014/main" id="{00000000-0008-0000-0B00-000009000000}"/>
            </a:ext>
          </a:extLst>
        </xdr:cNvPr>
        <xdr:cNvSpPr txBox="1"/>
      </xdr:nvSpPr>
      <xdr:spPr>
        <a:xfrm>
          <a:off x="5638800" y="2179609"/>
          <a:ext cx="1282906" cy="211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lIns="36000" tIns="0" rIns="36000" bIns="0" rtlCol="0" anchor="ctr" anchorCtr="0">
          <a:noAutofit/>
        </a:bodyPr>
        <a:lstStyle/>
        <a:p>
          <a:fld id="{20C57A60-D94D-4EAE-90CB-E79F35E9D159}" type="TxLink">
            <a:rPr kumimoji="1" lang="en-US" altLang="en-US" sz="100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FAX:03-5568-4443</a:t>
          </a:fld>
          <a:endParaRPr kumimoji="1" lang="ja-JP" altLang="en-US" sz="100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4</xdr:col>
      <xdr:colOff>533400</xdr:colOff>
      <xdr:row>6</xdr:row>
      <xdr:rowOff>123825</xdr:rowOff>
    </xdr:from>
    <xdr:to>
      <xdr:col>9</xdr:col>
      <xdr:colOff>676275</xdr:colOff>
      <xdr:row>7</xdr:row>
      <xdr:rowOff>123825</xdr:rowOff>
    </xdr:to>
    <xdr:sp macro="" textlink="InvoiceNo_Saki_Text">
      <xdr:nvSpPr>
        <xdr:cNvPr id="10" name="InvoiceSakiBango">
          <a:extLst>
            <a:ext uri="{FF2B5EF4-FFF2-40B4-BE49-F238E27FC236}">
              <a16:creationId xmlns:a16="http://schemas.microsoft.com/office/drawing/2014/main" id="{141A4FA9-3ADA-95F4-6AE4-97CE03A25CB7}"/>
            </a:ext>
          </a:extLst>
        </xdr:cNvPr>
        <xdr:cNvSpPr txBox="1"/>
      </xdr:nvSpPr>
      <xdr:spPr>
        <a:xfrm>
          <a:off x="4371975" y="1323975"/>
          <a:ext cx="2286000" cy="190500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ctr"/>
        <a:lstStyle/>
        <a:p>
          <a:pPr algn="l"/>
          <a:fld id="{65B00F10-32AE-43A8-A2B2-E28C9A6B1FE7}" type="TxLink">
            <a:rPr kumimoji="1" lang="ja-JP" altLang="en-US" sz="900" b="0" i="0" u="none" strike="noStrike">
              <a:solidFill>
                <a:srgbClr val="000000"/>
              </a:solidFill>
              <a:latin typeface="Meiryo UI"/>
              <a:ea typeface="Meiryo UI"/>
            </a:rPr>
            <a:pPr algn="l"/>
            <a:t>登録番号：T1111122222333</a:t>
          </a:fld>
          <a:endParaRPr kumimoji="1" lang="ja-JP" altLang="en-US" sz="900">
            <a:latin typeface="Meiryo UI" panose="020B0604030504040204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8"/>
  <dimension ref="B1:K52"/>
  <sheetViews>
    <sheetView showGridLines="0" zoomScaleNormal="100" workbookViewId="0">
      <selection activeCell="E21" sqref="E21"/>
    </sheetView>
  </sheetViews>
  <sheetFormatPr defaultRowHeight="17.25" customHeight="1" x14ac:dyDescent="0.15"/>
  <cols>
    <col min="1" max="1" width="1.5" style="1" customWidth="1"/>
    <col min="2" max="2" width="2.375" style="1" customWidth="1"/>
    <col min="3" max="4" width="11.875" style="2" customWidth="1"/>
    <col min="5" max="5" width="34.125" style="1" customWidth="1"/>
    <col min="6" max="6" width="9.75" style="1" customWidth="1"/>
    <col min="7" max="7" width="3.75" style="1" bestFit="1" customWidth="1"/>
    <col min="8" max="8" width="9.75" style="1" customWidth="1"/>
    <col min="9" max="9" width="21.25" style="1" customWidth="1"/>
    <col min="10" max="16384" width="9" style="1"/>
  </cols>
  <sheetData>
    <row r="1" spans="2:11" ht="10.5" customHeight="1" x14ac:dyDescent="0.15"/>
    <row r="2" spans="2:11" ht="24" customHeight="1" x14ac:dyDescent="0.15">
      <c r="B2" s="3" t="s">
        <v>54</v>
      </c>
      <c r="C2" s="115"/>
      <c r="D2" s="115"/>
      <c r="E2" s="4"/>
      <c r="F2" s="4"/>
      <c r="G2" s="4"/>
      <c r="H2" s="4"/>
      <c r="I2" s="5"/>
    </row>
    <row r="3" spans="2:11" ht="17.25" customHeight="1" x14ac:dyDescent="0.15">
      <c r="B3" s="6"/>
      <c r="C3" s="167" t="s">
        <v>0</v>
      </c>
      <c r="D3" s="168"/>
      <c r="E3" s="7">
        <v>12345678</v>
      </c>
      <c r="F3" s="127" t="s">
        <v>85</v>
      </c>
      <c r="G3" s="16"/>
      <c r="H3" s="16"/>
      <c r="I3" s="17"/>
    </row>
    <row r="4" spans="2:11" ht="17.25" customHeight="1" x14ac:dyDescent="0.15">
      <c r="B4" s="6"/>
      <c r="C4" s="165" t="s">
        <v>55</v>
      </c>
      <c r="D4" s="166"/>
      <c r="E4" s="8">
        <v>43100</v>
      </c>
      <c r="F4" s="9">
        <f>IF(ChumonOutDate="","",ChumonOutDate)</f>
        <v>43100</v>
      </c>
      <c r="G4" s="10"/>
      <c r="H4" s="11"/>
      <c r="I4" s="12"/>
    </row>
    <row r="5" spans="2:11" ht="17.25" customHeight="1" x14ac:dyDescent="0.15">
      <c r="B5" s="6"/>
      <c r="C5" s="165" t="s">
        <v>91</v>
      </c>
      <c r="D5" s="166"/>
      <c r="E5" s="13" t="s">
        <v>92</v>
      </c>
      <c r="F5" s="146" t="str">
        <f>IF(InvoiceNo_saki="", "", "登録番号：" &amp; InvoiceNo_saki)</f>
        <v>登録番号：T1111122222333</v>
      </c>
      <c r="G5" s="147"/>
      <c r="H5" s="147"/>
      <c r="I5" s="148"/>
    </row>
    <row r="6" spans="2:11" ht="17.25" customHeight="1" x14ac:dyDescent="0.15">
      <c r="B6" s="6"/>
      <c r="C6" s="165" t="s">
        <v>6</v>
      </c>
      <c r="D6" s="166"/>
      <c r="E6" s="14" t="s">
        <v>23</v>
      </c>
      <c r="F6" s="15" t="str">
        <f>Shiharaisaki&amp;" "&amp;IF(ShiharaisakiTantosya_Text="",Keisyo,"")</f>
        <v xml:space="preserve">サンプル建設株式会社 </v>
      </c>
      <c r="G6" s="16"/>
      <c r="H6" s="16"/>
      <c r="I6" s="17"/>
    </row>
    <row r="7" spans="2:11" ht="17.25" customHeight="1" x14ac:dyDescent="0.15">
      <c r="B7" s="6"/>
      <c r="C7" s="165" t="s">
        <v>24</v>
      </c>
      <c r="D7" s="166"/>
      <c r="E7" s="18" t="s">
        <v>25</v>
      </c>
      <c r="I7" s="19"/>
    </row>
    <row r="8" spans="2:11" ht="17.25" customHeight="1" x14ac:dyDescent="0.15">
      <c r="B8" s="6"/>
      <c r="C8" s="165" t="s">
        <v>72</v>
      </c>
      <c r="D8" s="166"/>
      <c r="E8" s="18" t="s">
        <v>69</v>
      </c>
      <c r="F8" s="15" t="str">
        <f>IF(ShiharaisakiTantosya="","",ShiharaisakiTantosya&amp;" "&amp;ShiharaisakiTantosyaKeisyo)</f>
        <v>担当者名 様</v>
      </c>
      <c r="G8" s="16"/>
      <c r="H8" s="16"/>
      <c r="I8" s="17"/>
    </row>
    <row r="9" spans="2:11" ht="17.25" customHeight="1" x14ac:dyDescent="0.15">
      <c r="B9" s="6"/>
      <c r="C9" s="165" t="s">
        <v>70</v>
      </c>
      <c r="D9" s="166"/>
      <c r="E9" s="18" t="s">
        <v>71</v>
      </c>
      <c r="I9" s="19"/>
      <c r="K9" s="131" t="s">
        <v>88</v>
      </c>
    </row>
    <row r="10" spans="2:11" ht="17.25" customHeight="1" x14ac:dyDescent="0.15">
      <c r="B10" s="6"/>
      <c r="C10" s="165" t="s">
        <v>59</v>
      </c>
      <c r="D10" s="166"/>
      <c r="E10" s="18" t="s">
        <v>62</v>
      </c>
      <c r="F10" s="53" t="str">
        <f>IF(TorihikisakiYubinNo="","",C10&amp;TorihikisakiYubinNo)</f>
        <v>〒560-4548</v>
      </c>
      <c r="G10" s="54"/>
      <c r="H10" s="54"/>
      <c r="I10" s="55"/>
      <c r="K10" s="130">
        <v>2</v>
      </c>
    </row>
    <row r="11" spans="2:11" ht="17.25" customHeight="1" x14ac:dyDescent="0.15">
      <c r="B11" s="6"/>
      <c r="C11" s="165" t="s">
        <v>43</v>
      </c>
      <c r="D11" s="166"/>
      <c r="E11" s="18" t="s">
        <v>63</v>
      </c>
      <c r="F11" s="50"/>
      <c r="G11" s="51"/>
      <c r="H11" s="51"/>
      <c r="I11" s="52"/>
      <c r="K11" s="131" t="s">
        <v>89</v>
      </c>
    </row>
    <row r="12" spans="2:11" ht="17.25" customHeight="1" x14ac:dyDescent="0.15">
      <c r="B12" s="6"/>
      <c r="C12" s="165" t="s">
        <v>60</v>
      </c>
      <c r="D12" s="166"/>
      <c r="E12" s="18" t="s">
        <v>64</v>
      </c>
      <c r="F12" s="53" t="str">
        <f>IF(TorihikisakiTelNo="","","TEL:" &amp; TorihikisakiTelNo)</f>
        <v>TEL:03-5568-4444</v>
      </c>
      <c r="G12" s="54"/>
      <c r="H12" s="54"/>
      <c r="I12" s="55"/>
      <c r="K12" s="130">
        <v>0</v>
      </c>
    </row>
    <row r="13" spans="2:11" ht="17.25" customHeight="1" x14ac:dyDescent="0.15">
      <c r="B13" s="6"/>
      <c r="C13" s="165" t="s">
        <v>61</v>
      </c>
      <c r="D13" s="166"/>
      <c r="E13" s="18" t="s">
        <v>65</v>
      </c>
      <c r="F13" s="53" t="str">
        <f>IF(TorihikisakiFaxNo="","","FAX:" &amp; TorihikisakiFaxNo)</f>
        <v>FAX:03-5568-4443</v>
      </c>
      <c r="G13" s="54"/>
      <c r="H13" s="54"/>
      <c r="I13" s="55"/>
    </row>
    <row r="14" spans="2:11" ht="17.25" customHeight="1" x14ac:dyDescent="0.15">
      <c r="B14" s="6"/>
      <c r="C14" s="110" t="s">
        <v>80</v>
      </c>
      <c r="D14" s="112" t="s">
        <v>81</v>
      </c>
      <c r="E14" s="120">
        <v>10000000</v>
      </c>
      <c r="F14" s="105"/>
      <c r="G14" s="105"/>
      <c r="H14" s="105"/>
      <c r="I14" s="106"/>
    </row>
    <row r="15" spans="2:11" ht="17.25" customHeight="1" x14ac:dyDescent="0.15">
      <c r="B15" s="6"/>
      <c r="C15" s="111"/>
      <c r="D15" s="112" t="s">
        <v>82</v>
      </c>
      <c r="E15" s="120">
        <v>10800000</v>
      </c>
      <c r="F15" s="105"/>
      <c r="G15" s="105"/>
      <c r="H15" s="105"/>
      <c r="I15" s="106"/>
    </row>
    <row r="16" spans="2:11" ht="17.25" customHeight="1" x14ac:dyDescent="0.15">
      <c r="B16" s="6"/>
      <c r="C16" s="102" t="s">
        <v>79</v>
      </c>
      <c r="D16" s="113" t="s">
        <v>56</v>
      </c>
      <c r="E16" s="120">
        <v>1000000</v>
      </c>
      <c r="I16" s="19"/>
    </row>
    <row r="17" spans="2:11" ht="17.25" customHeight="1" x14ac:dyDescent="0.15">
      <c r="B17" s="6"/>
      <c r="C17" s="104"/>
      <c r="D17" s="114">
        <v>0.1</v>
      </c>
      <c r="E17" s="120">
        <v>80000</v>
      </c>
      <c r="F17" s="149" t="str">
        <f>IF(DispShohizeiRate="","",TEXT(DispShohizeiRate,"消費税(0%)"))</f>
        <v>消費税(10%)</v>
      </c>
      <c r="G17" s="149"/>
      <c r="H17" s="149"/>
      <c r="I17" s="150"/>
    </row>
    <row r="18" spans="2:11" ht="17.25" customHeight="1" x14ac:dyDescent="0.15">
      <c r="B18" s="6"/>
      <c r="C18" s="103"/>
      <c r="D18" s="113" t="s">
        <v>57</v>
      </c>
      <c r="E18" s="121">
        <v>1080000</v>
      </c>
      <c r="I18" s="19"/>
    </row>
    <row r="19" spans="2:11" ht="17.25" customHeight="1" x14ac:dyDescent="0.15">
      <c r="B19" s="6"/>
      <c r="C19" s="102" t="s">
        <v>83</v>
      </c>
      <c r="D19" s="113" t="s">
        <v>81</v>
      </c>
      <c r="E19" s="120">
        <v>9000000</v>
      </c>
      <c r="I19" s="19"/>
    </row>
    <row r="20" spans="2:11" ht="17.25" customHeight="1" x14ac:dyDescent="0.15">
      <c r="B20" s="6"/>
      <c r="C20" s="109"/>
      <c r="D20" s="113" t="s">
        <v>82</v>
      </c>
      <c r="E20" s="120">
        <v>9720000</v>
      </c>
      <c r="I20" s="19"/>
      <c r="K20" s="131" t="s">
        <v>87</v>
      </c>
    </row>
    <row r="21" spans="2:11" ht="17.25" customHeight="1" x14ac:dyDescent="0.15">
      <c r="B21" s="6"/>
      <c r="C21" s="165" t="s">
        <v>3</v>
      </c>
      <c r="D21" s="166"/>
      <c r="E21" s="23" t="s">
        <v>26</v>
      </c>
      <c r="F21" s="24" t="str">
        <f>IF(KojiKenmei="","",KojiKenmei)</f>
        <v>工事町2丁目 ビル リフォーム工事</v>
      </c>
      <c r="G21" s="25"/>
      <c r="H21" s="26"/>
      <c r="I21" s="27"/>
      <c r="K21" s="130">
        <v>0</v>
      </c>
    </row>
    <row r="22" spans="2:11" ht="17.25" customHeight="1" x14ac:dyDescent="0.15">
      <c r="B22" s="6"/>
      <c r="C22" s="165" t="s">
        <v>90</v>
      </c>
      <c r="D22" s="166"/>
      <c r="E22" s="28"/>
      <c r="F22" s="29"/>
      <c r="G22" s="30"/>
      <c r="H22" s="31"/>
      <c r="I22" s="32"/>
      <c r="K22" s="130" t="str">
        <f>IF(KenmeiKubun=1,"案件名",IF(KenmeiKubun=2,"工事案件","工事件名"))</f>
        <v>工事件名</v>
      </c>
    </row>
    <row r="23" spans="2:11" ht="17.25" customHeight="1" x14ac:dyDescent="0.15">
      <c r="B23" s="6"/>
      <c r="C23" s="165" t="s">
        <v>27</v>
      </c>
      <c r="D23" s="166"/>
      <c r="E23" s="28" t="s">
        <v>28</v>
      </c>
      <c r="F23" s="29" t="str">
        <f>IF(KojiBasyo="","",KojiBasyo)</f>
        <v>？？県？？市？？町88-888</v>
      </c>
      <c r="G23" s="30"/>
      <c r="H23" s="31"/>
      <c r="I23" s="32"/>
      <c r="K23" s="130" t="str">
        <f>IF(KenmeiKubun=1,TEXT(AnkenKenmei,""),IF(KenmeiKubun=2,TEXT(KojiKenmei,"")&amp; " " &amp; TEXT(AnkenKenmei,""),TEXT(KojiKenmei,"")))</f>
        <v>工事町2丁目 ビル リフォーム工事</v>
      </c>
    </row>
    <row r="24" spans="2:11" ht="17.25" customHeight="1" x14ac:dyDescent="0.15">
      <c r="B24" s="6"/>
      <c r="C24" s="165" t="s">
        <v>73</v>
      </c>
      <c r="D24" s="166"/>
      <c r="E24" s="28" t="s">
        <v>84</v>
      </c>
      <c r="F24" s="29" t="str">
        <f>IF(AnkenKenmei="","",AnkenKenmei)</f>
        <v>最終見積案</v>
      </c>
      <c r="G24" s="30"/>
      <c r="H24" s="31"/>
      <c r="I24" s="32"/>
    </row>
    <row r="25" spans="2:11" ht="24" customHeight="1" x14ac:dyDescent="0.15">
      <c r="B25" s="6"/>
      <c r="C25" s="165" t="s">
        <v>7</v>
      </c>
      <c r="D25" s="166"/>
      <c r="E25" s="28" t="s">
        <v>29</v>
      </c>
      <c r="F25" s="29" t="str">
        <f>IF(SiharaiJokenOutput="","",SiharaiJokenOutput)</f>
        <v>(支払条件)</v>
      </c>
      <c r="G25" s="30"/>
      <c r="H25" s="31"/>
      <c r="I25" s="36" t="str">
        <f>TEXT(F26,"YYYY/MM/DD") &amp; G26 &amp; TEXT(H26,"YYYY/MM/DD")</f>
        <v>2017/05/31 ~ 2017/12/31</v>
      </c>
    </row>
    <row r="26" spans="2:11" ht="17.25" customHeight="1" x14ac:dyDescent="0.15">
      <c r="B26" s="6"/>
      <c r="C26" s="165" t="s">
        <v>30</v>
      </c>
      <c r="D26" s="166"/>
      <c r="E26" s="8">
        <v>42886</v>
      </c>
      <c r="F26" s="33">
        <f>IF(YoteiKokiFrom="","",YoteiKokiFrom)</f>
        <v>42886</v>
      </c>
      <c r="G26" s="34" t="str">
        <f>IF(F26&lt;&gt;""," ~ ",IF(H26&lt;&gt;""," ~ ",""))</f>
        <v xml:space="preserve"> ~ </v>
      </c>
      <c r="H26" s="35">
        <f>IF(YoteiKokiTo="","",YoteiKokiTo)</f>
        <v>43100</v>
      </c>
      <c r="I26" s="39"/>
    </row>
    <row r="27" spans="2:11" ht="17.25" customHeight="1" x14ac:dyDescent="0.15">
      <c r="B27" s="6"/>
      <c r="C27" s="165" t="s">
        <v>31</v>
      </c>
      <c r="D27" s="166"/>
      <c r="E27" s="8">
        <v>43100</v>
      </c>
      <c r="F27" s="37"/>
      <c r="G27" s="38"/>
      <c r="H27" s="38"/>
      <c r="I27" s="32"/>
    </row>
    <row r="28" spans="2:11" ht="17.25" customHeight="1" x14ac:dyDescent="0.15">
      <c r="B28" s="6"/>
      <c r="C28" s="165" t="s">
        <v>32</v>
      </c>
      <c r="D28" s="166"/>
      <c r="E28" s="18" t="s">
        <v>67</v>
      </c>
      <c r="F28" s="29" t="str">
        <f>IF(Biko="","",Biko)</f>
        <v>＊＊＊＊＊＊＊＊＊＊</v>
      </c>
      <c r="G28" s="30"/>
      <c r="H28" s="31"/>
      <c r="I28" s="42"/>
    </row>
    <row r="29" spans="2:11" ht="17.25" customHeight="1" x14ac:dyDescent="0.15">
      <c r="B29" s="40"/>
      <c r="C29" s="107"/>
      <c r="D29" s="108"/>
      <c r="E29" s="20"/>
      <c r="F29" s="41"/>
      <c r="G29" s="41"/>
      <c r="H29" s="41"/>
      <c r="I29" s="5"/>
    </row>
    <row r="30" spans="2:11" ht="17.25" customHeight="1" x14ac:dyDescent="0.15">
      <c r="B30" s="43" t="s">
        <v>33</v>
      </c>
      <c r="C30" s="115"/>
      <c r="D30" s="115"/>
      <c r="E30" s="44"/>
      <c r="F30" s="4"/>
      <c r="G30" s="4"/>
      <c r="H30" s="4"/>
      <c r="I30" s="48"/>
    </row>
    <row r="31" spans="2:11" ht="17.25" customHeight="1" x14ac:dyDescent="0.15">
      <c r="B31" s="45"/>
      <c r="C31" s="167" t="s">
        <v>34</v>
      </c>
      <c r="D31" s="168"/>
      <c r="E31" s="23" t="s">
        <v>35</v>
      </c>
      <c r="F31" s="46" t="str">
        <f>IF(KyokaNo="", "", "建設業許可番号  第" &amp;E31 &amp; "号")</f>
        <v>建設業許可番号  第00008880号</v>
      </c>
      <c r="G31" s="47"/>
      <c r="H31" s="47"/>
      <c r="I31" s="52"/>
    </row>
    <row r="32" spans="2:11" ht="17.25" customHeight="1" x14ac:dyDescent="0.15">
      <c r="B32" s="49"/>
      <c r="C32" s="165" t="s">
        <v>36</v>
      </c>
      <c r="D32" s="166"/>
      <c r="E32" s="59" t="s">
        <v>58</v>
      </c>
      <c r="F32" s="50"/>
      <c r="G32" s="51"/>
      <c r="H32" s="51"/>
      <c r="I32" s="55"/>
    </row>
    <row r="33" spans="2:11" ht="17.25" customHeight="1" x14ac:dyDescent="0.15">
      <c r="B33" s="49"/>
      <c r="C33" s="165" t="s">
        <v>37</v>
      </c>
      <c r="D33" s="166"/>
      <c r="E33" s="18" t="s">
        <v>38</v>
      </c>
      <c r="F33" s="53" t="str">
        <f>IF(Daihyosyamei="","",Katagaki&amp;" "&amp;Daihyosyamei)</f>
        <v>代表取締役社長 代表太郎</v>
      </c>
      <c r="G33" s="54"/>
      <c r="H33" s="54"/>
      <c r="I33" s="52"/>
    </row>
    <row r="34" spans="2:11" ht="17.25" customHeight="1" x14ac:dyDescent="0.15">
      <c r="B34" s="49"/>
      <c r="C34" s="165" t="s">
        <v>39</v>
      </c>
      <c r="D34" s="166"/>
      <c r="E34" s="18" t="s">
        <v>40</v>
      </c>
      <c r="F34" s="50"/>
      <c r="G34" s="51"/>
      <c r="H34" s="51"/>
      <c r="I34" s="55"/>
    </row>
    <row r="35" spans="2:11" ht="17.25" customHeight="1" x14ac:dyDescent="0.15">
      <c r="B35" s="49"/>
      <c r="C35" s="165" t="s">
        <v>41</v>
      </c>
      <c r="D35" s="166"/>
      <c r="E35" s="18" t="s">
        <v>42</v>
      </c>
      <c r="F35" s="53" t="str">
        <f>IF(YubinNo="","",C35&amp;E35)</f>
        <v>〒888-8888</v>
      </c>
      <c r="G35" s="54"/>
      <c r="H35" s="54"/>
      <c r="I35" s="52"/>
    </row>
    <row r="36" spans="2:11" ht="17.25" customHeight="1" x14ac:dyDescent="0.15">
      <c r="B36" s="49"/>
      <c r="C36" s="165" t="s">
        <v>43</v>
      </c>
      <c r="D36" s="166"/>
      <c r="E36" s="18" t="s">
        <v>68</v>
      </c>
      <c r="F36" s="50"/>
      <c r="G36" s="51"/>
      <c r="H36" s="51"/>
      <c r="I36" s="55"/>
    </row>
    <row r="37" spans="2:11" ht="17.25" customHeight="1" x14ac:dyDescent="0.15">
      <c r="B37" s="49"/>
      <c r="C37" s="165" t="s">
        <v>44</v>
      </c>
      <c r="D37" s="166"/>
      <c r="E37" s="56" t="s">
        <v>45</v>
      </c>
      <c r="F37" s="53" t="str">
        <f>IF(TelNo="","","TEL:" &amp; E37)</f>
        <v>TEL:03-888-8888</v>
      </c>
      <c r="G37" s="54"/>
      <c r="H37" s="54"/>
      <c r="I37" s="55"/>
    </row>
    <row r="38" spans="2:11" ht="17.25" customHeight="1" x14ac:dyDescent="0.15">
      <c r="B38" s="49"/>
      <c r="C38" s="165" t="s">
        <v>46</v>
      </c>
      <c r="D38" s="166"/>
      <c r="E38" s="56" t="s">
        <v>47</v>
      </c>
      <c r="F38" s="53" t="str">
        <f>IF(FaxNo="","","FAX:" &amp; E38)</f>
        <v>FAX:03-880-8880</v>
      </c>
      <c r="G38" s="54"/>
      <c r="H38" s="54"/>
      <c r="I38" s="52"/>
    </row>
    <row r="39" spans="2:11" ht="17.25" customHeight="1" x14ac:dyDescent="0.15">
      <c r="B39" s="49"/>
      <c r="C39" s="165" t="s">
        <v>48</v>
      </c>
      <c r="D39" s="166"/>
      <c r="E39" s="18" t="s">
        <v>49</v>
      </c>
      <c r="F39" s="50"/>
      <c r="G39" s="51"/>
      <c r="H39" s="51"/>
      <c r="I39" s="55" t="str">
        <f>IF(TantoSyainmei = "","", TantoSyainmei &amp; " 様")</f>
        <v>担当一郎 様</v>
      </c>
    </row>
    <row r="40" spans="2:11" ht="17.25" customHeight="1" x14ac:dyDescent="0.15">
      <c r="B40" s="49"/>
      <c r="C40" s="165" t="s">
        <v>50</v>
      </c>
      <c r="D40" s="166"/>
      <c r="E40" s="18" t="s">
        <v>51</v>
      </c>
      <c r="F40" s="53" t="str">
        <f>IF(TantoSyainmei = "","", "担当者：" &amp; TantoSyainmei)</f>
        <v>担当者：担当一郎</v>
      </c>
      <c r="G40" s="54"/>
      <c r="H40" s="54"/>
      <c r="I40" s="55"/>
    </row>
    <row r="41" spans="2:11" ht="17.25" customHeight="1" x14ac:dyDescent="0.15">
      <c r="B41" s="49"/>
      <c r="C41" s="165" t="s">
        <v>52</v>
      </c>
      <c r="D41" s="166"/>
      <c r="E41" s="18" t="s">
        <v>53</v>
      </c>
      <c r="F41" s="53" t="str">
        <f>IF(MailAddress="","",TEXT(MailAddress,"@"))</f>
        <v>tantho@domain.co.jp</v>
      </c>
      <c r="G41" s="54"/>
      <c r="H41" s="54"/>
      <c r="I41" s="22"/>
    </row>
    <row r="42" spans="2:11" ht="17.25" customHeight="1" x14ac:dyDescent="0.15">
      <c r="B42" s="57"/>
      <c r="C42" s="107"/>
      <c r="D42" s="108"/>
      <c r="E42" s="58"/>
      <c r="F42" s="21"/>
      <c r="G42" s="21"/>
      <c r="H42" s="21"/>
    </row>
    <row r="44" spans="2:11" ht="17.25" customHeight="1" x14ac:dyDescent="0.15">
      <c r="B44" s="142"/>
      <c r="C44" s="163" t="s">
        <v>93</v>
      </c>
      <c r="D44" s="164"/>
      <c r="E44" s="138" t="s">
        <v>94</v>
      </c>
      <c r="F44" s="151" t="str">
        <f>IF(InvoiceNo="", "", "登録番号：" &amp; InvoiceNo)</f>
        <v>登録番号：T1234567890000</v>
      </c>
      <c r="G44" s="152"/>
      <c r="H44" s="152"/>
      <c r="I44" s="153"/>
      <c r="K44" s="145" t="s">
        <v>100</v>
      </c>
    </row>
    <row r="45" spans="2:11" ht="17.25" customHeight="1" x14ac:dyDescent="0.15">
      <c r="B45" s="143"/>
      <c r="C45" s="161">
        <v>0.08</v>
      </c>
      <c r="D45" s="162"/>
      <c r="E45" s="139">
        <v>5000000</v>
      </c>
      <c r="F45" s="151" t="str">
        <f>IF(DispKeigenRate="","",TEXT(DispKeigenRate,"0%対象合計"))</f>
        <v>8%対象合計</v>
      </c>
      <c r="G45" s="152"/>
      <c r="H45" s="152"/>
      <c r="I45" s="153"/>
      <c r="K45" s="137">
        <v>1</v>
      </c>
    </row>
    <row r="46" spans="2:11" ht="17.25" customHeight="1" x14ac:dyDescent="0.15">
      <c r="B46" s="143"/>
      <c r="C46" s="163" t="s">
        <v>95</v>
      </c>
      <c r="D46" s="164"/>
      <c r="E46" s="139">
        <v>300000</v>
      </c>
      <c r="F46" s="138"/>
      <c r="G46" s="140"/>
      <c r="H46" s="140"/>
      <c r="I46" s="141"/>
    </row>
    <row r="47" spans="2:11" ht="17.25" customHeight="1" x14ac:dyDescent="0.15">
      <c r="B47" s="143"/>
      <c r="C47" s="163" t="s">
        <v>96</v>
      </c>
      <c r="D47" s="164"/>
      <c r="E47" s="139">
        <v>24000</v>
      </c>
      <c r="F47" s="138"/>
      <c r="G47" s="140"/>
      <c r="H47" s="140"/>
      <c r="I47" s="141"/>
    </row>
    <row r="48" spans="2:11" ht="17.25" customHeight="1" x14ac:dyDescent="0.15">
      <c r="B48" s="143"/>
      <c r="C48" s="163" t="s">
        <v>97</v>
      </c>
      <c r="D48" s="164"/>
      <c r="E48" s="139">
        <v>800</v>
      </c>
      <c r="F48" s="138"/>
      <c r="G48" s="140"/>
      <c r="H48" s="140"/>
      <c r="I48" s="141"/>
    </row>
    <row r="49" spans="2:9" ht="17.25" customHeight="1" x14ac:dyDescent="0.15">
      <c r="B49" s="143"/>
      <c r="C49" s="161">
        <v>0.1</v>
      </c>
      <c r="D49" s="162"/>
      <c r="E49" s="139">
        <v>5000000</v>
      </c>
      <c r="F49" s="151" t="str">
        <f>IF(DispHyojunRate ="","",TEXT(DispHyojunRate,"0%対象合計"))</f>
        <v>10%対象合計</v>
      </c>
      <c r="G49" s="152"/>
      <c r="H49" s="152"/>
      <c r="I49" s="153"/>
    </row>
    <row r="50" spans="2:9" ht="17.25" customHeight="1" x14ac:dyDescent="0.15">
      <c r="B50" s="143"/>
      <c r="C50" s="163" t="s">
        <v>95</v>
      </c>
      <c r="D50" s="164"/>
      <c r="E50" s="139">
        <v>250000</v>
      </c>
      <c r="F50" s="138"/>
      <c r="G50" s="140"/>
      <c r="H50" s="140"/>
      <c r="I50" s="141"/>
    </row>
    <row r="51" spans="2:9" ht="17.25" customHeight="1" x14ac:dyDescent="0.15">
      <c r="B51" s="143"/>
      <c r="C51" s="163" t="s">
        <v>98</v>
      </c>
      <c r="D51" s="164"/>
      <c r="E51" s="138">
        <v>25000</v>
      </c>
      <c r="F51" s="138"/>
      <c r="G51" s="140"/>
      <c r="H51" s="140"/>
      <c r="I51" s="141"/>
    </row>
    <row r="52" spans="2:9" ht="17.25" customHeight="1" x14ac:dyDescent="0.15">
      <c r="B52" s="144"/>
      <c r="C52" s="163" t="s">
        <v>99</v>
      </c>
      <c r="D52" s="164"/>
      <c r="E52" s="138">
        <v>1000</v>
      </c>
      <c r="F52" s="138"/>
      <c r="G52" s="140"/>
      <c r="H52" s="140"/>
      <c r="I52" s="141"/>
    </row>
  </sheetData>
  <mergeCells count="39">
    <mergeCell ref="C37:D37"/>
    <mergeCell ref="C38:D38"/>
    <mergeCell ref="C39:D39"/>
    <mergeCell ref="C40:D40"/>
    <mergeCell ref="C41:D41"/>
    <mergeCell ref="C36:D36"/>
    <mergeCell ref="C23:D23"/>
    <mergeCell ref="C24:D24"/>
    <mergeCell ref="C25:D25"/>
    <mergeCell ref="C26:D26"/>
    <mergeCell ref="C27:D27"/>
    <mergeCell ref="C28:D28"/>
    <mergeCell ref="C31:D31"/>
    <mergeCell ref="C32:D32"/>
    <mergeCell ref="C33:D33"/>
    <mergeCell ref="C34:D34"/>
    <mergeCell ref="C35:D35"/>
    <mergeCell ref="C22:D22"/>
    <mergeCell ref="C21:D21"/>
    <mergeCell ref="C3:D3"/>
    <mergeCell ref="C4:D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49:D49"/>
    <mergeCell ref="C50:D50"/>
    <mergeCell ref="C51:D51"/>
    <mergeCell ref="C52:D52"/>
    <mergeCell ref="C44:D44"/>
    <mergeCell ref="C45:D45"/>
    <mergeCell ref="C46:D46"/>
    <mergeCell ref="C47:D47"/>
    <mergeCell ref="C48:D48"/>
  </mergeCells>
  <phoneticPr fontId="1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6">
    <pageSetUpPr fitToPage="1"/>
  </sheetPr>
  <dimension ref="B1:M38"/>
  <sheetViews>
    <sheetView showGridLines="0" zoomScaleNormal="100" workbookViewId="0"/>
  </sheetViews>
  <sheetFormatPr defaultRowHeight="14.25" x14ac:dyDescent="0.15"/>
  <cols>
    <col min="1" max="1" width="3.125" style="61" customWidth="1"/>
    <col min="2" max="2" width="11.625" style="61" customWidth="1"/>
    <col min="3" max="3" width="20.625" style="61" customWidth="1"/>
    <col min="4" max="4" width="14.5" style="61" customWidth="1"/>
    <col min="5" max="5" width="9.125" style="61" customWidth="1"/>
    <col min="6" max="6" width="4.125" style="61" customWidth="1"/>
    <col min="7" max="7" width="5" style="61" customWidth="1"/>
    <col min="8" max="8" width="5.25" style="61" customWidth="1"/>
    <col min="9" max="9" width="6.625" style="61" customWidth="1"/>
    <col min="10" max="10" width="5.625" style="61" customWidth="1"/>
    <col min="11" max="11" width="12.125" style="74" customWidth="1"/>
    <col min="12" max="12" width="2.625" style="61" customWidth="1"/>
    <col min="13" max="13" width="0" style="61" hidden="1" customWidth="1"/>
    <col min="14" max="16384" width="9" style="61"/>
  </cols>
  <sheetData>
    <row r="1" spans="2:13" ht="12.75" customHeight="1" x14ac:dyDescent="0.2">
      <c r="I1" s="210" t="str">
        <f t="shared" ref="I1" si="0" xml:space="preserve"> IF(M1&lt;&gt;"","受注番号　　　"&amp;M1,"注文書番号　"&amp;M2)</f>
        <v>注文書番号　12345678-1</v>
      </c>
      <c r="J1" s="210"/>
      <c r="K1" s="210"/>
      <c r="M1" s="61" t="str">
        <f>IF(JuchuNo="","",JuchuNo)</f>
        <v/>
      </c>
    </row>
    <row r="2" spans="2:13" ht="15.75" customHeight="1" x14ac:dyDescent="0.15">
      <c r="I2" s="211" t="str">
        <f t="shared" ref="I2" si="1" xml:space="preserve"> IF(M1&lt;&gt;"","注文書番号　　"&amp;M2,"注文書発行日　"&amp;M3)</f>
        <v>注文書発行日　2017年12月31日(日)</v>
      </c>
      <c r="J2" s="211"/>
      <c r="K2" s="211"/>
      <c r="L2" s="89"/>
      <c r="M2" s="61" t="str">
        <f>DispHachuNo</f>
        <v>12345678-1</v>
      </c>
    </row>
    <row r="3" spans="2:13" x14ac:dyDescent="0.15">
      <c r="I3" s="186" t="str">
        <f t="shared" ref="I3" si="2" xml:space="preserve"> IF(M1&lt;&gt;"","注文書発行日　"&amp;M3,"")</f>
        <v/>
      </c>
      <c r="J3" s="186"/>
      <c r="K3" s="186"/>
      <c r="M3" s="61" t="str">
        <f>TEXT(ChumonOutDate_Text,"yyyy年mm月dd日(aaa)")</f>
        <v>2017年12月31日(日)</v>
      </c>
    </row>
    <row r="5" spans="2:13" ht="22.5" customHeight="1" x14ac:dyDescent="0.15">
      <c r="B5" s="194" t="str">
        <f>Kaisyamei &amp;  "　御中"</f>
        <v>株式会社　プラスバイプラス　御中</v>
      </c>
      <c r="C5" s="188"/>
      <c r="D5" s="188"/>
    </row>
    <row r="6" spans="2:13" ht="15" customHeight="1" x14ac:dyDescent="0.15">
      <c r="B6" s="189" t="str">
        <f>TantoSyainmeiUke_Text</f>
        <v>担当一郎 様</v>
      </c>
      <c r="C6" s="188"/>
      <c r="D6" s="188"/>
    </row>
    <row r="7" spans="2:13" ht="15" customHeight="1" x14ac:dyDescent="0.15">
      <c r="B7" s="61" t="str">
        <f>YubinNo_Text</f>
        <v>〒888-8888</v>
      </c>
    </row>
    <row r="8" spans="2:13" x14ac:dyDescent="0.15">
      <c r="B8" s="195" t="str">
        <f>Jyusyo</f>
        <v>東京都新宿区西新宿7-2-4</v>
      </c>
      <c r="C8" s="188"/>
      <c r="D8" s="188"/>
    </row>
    <row r="9" spans="2:13" ht="21" x14ac:dyDescent="0.15">
      <c r="B9" s="195" t="str">
        <f>TelNo_Text &amp; "　　　" &amp; FaxNo_Text</f>
        <v>TEL:03-888-8888　　　FAX:03-880-8880</v>
      </c>
      <c r="C9" s="188"/>
      <c r="D9" s="188"/>
      <c r="F9" s="60"/>
    </row>
    <row r="10" spans="2:13" ht="21" x14ac:dyDescent="0.15">
      <c r="B10" s="136"/>
      <c r="C10" s="135"/>
      <c r="D10" s="135"/>
      <c r="F10" s="60"/>
    </row>
    <row r="11" spans="2:13" ht="15" customHeight="1" x14ac:dyDescent="0.25">
      <c r="B11" s="77" t="str">
        <f>DispKeigenRate_Text</f>
        <v>8%対象合計</v>
      </c>
      <c r="C11" s="158">
        <f>IF(DispKeigenRate="","",KeigenObjTotal)</f>
        <v>5000000</v>
      </c>
    </row>
    <row r="12" spans="2:13" ht="15" customHeight="1" x14ac:dyDescent="0.25">
      <c r="B12" s="77" t="str">
        <f>IF(DispKeigenRate="","","上記消費税")</f>
        <v>上記消費税</v>
      </c>
      <c r="C12" s="158">
        <f>IF(DispKeigenRate="","",KeigenTotal)</f>
        <v>24000</v>
      </c>
    </row>
    <row r="13" spans="2:13" ht="15" customHeight="1" x14ac:dyDescent="0.25">
      <c r="B13" s="77" t="str">
        <f>IF(TaxCalType=0,"税抜注文金額",IF(DispHyojunRate&lt;&gt;"",DispHyojunRate_Text,""))</f>
        <v>10%対象合計</v>
      </c>
      <c r="C13" s="158">
        <f>IF(TaxCalType=0,ZeibetuGokeiKingaku,IF(DispHyojunRate="","",HyojunObjTotal))</f>
        <v>5000000</v>
      </c>
    </row>
    <row r="14" spans="2:13" ht="15" customHeight="1" x14ac:dyDescent="0.25">
      <c r="B14" s="77" t="str">
        <f>IF(TaxCalType=0,DispShohizeiRate_Text,IF($B$13&lt;&gt;"","上記消費税",""))</f>
        <v>上記消費税</v>
      </c>
      <c r="C14" s="158">
        <f>IF($B$14="","",IF($B$14="上記消費税",HyojunTotal,SyohiZeiKingaku))</f>
        <v>25000</v>
      </c>
    </row>
    <row r="15" spans="2:13" ht="20.100000000000001" customHeight="1" x14ac:dyDescent="0.25">
      <c r="B15" s="129" t="s">
        <v>102</v>
      </c>
      <c r="C15" s="159">
        <f>ZeikomiGokeiKingaku</f>
        <v>1080000</v>
      </c>
      <c r="D15"/>
      <c r="E15"/>
      <c r="F15"/>
      <c r="G15"/>
    </row>
    <row r="16" spans="2:13" ht="20.100000000000001" customHeight="1" x14ac:dyDescent="0.25">
      <c r="B16" s="84" t="str">
        <f>Komokumei_Text  &amp; "："</f>
        <v>工事件名：</v>
      </c>
      <c r="C16" s="225" t="str">
        <f>KojiKenmei_Text</f>
        <v>工事町2丁目 ビル リフォーム工事</v>
      </c>
      <c r="D16" s="226"/>
      <c r="E16" s="84" t="s">
        <v>20</v>
      </c>
      <c r="F16" s="227" t="str">
        <f>GenbaJyusyo_Text</f>
        <v>？？県？？市？？町88-888</v>
      </c>
      <c r="G16" s="197"/>
      <c r="H16" s="197"/>
      <c r="I16" s="197"/>
      <c r="J16" s="197"/>
      <c r="K16" s="197"/>
    </row>
    <row r="17" spans="2:11" ht="20.100000000000001" customHeight="1" x14ac:dyDescent="0.25">
      <c r="B17" s="85" t="s">
        <v>18</v>
      </c>
      <c r="C17" s="225" t="str">
        <f>Koki</f>
        <v>2017/05/31 ~ 2017/12/31</v>
      </c>
      <c r="D17" s="228"/>
      <c r="E17" s="85" t="s">
        <v>22</v>
      </c>
      <c r="F17" s="225" t="str">
        <f>SiharaiJoken_Text</f>
        <v>(支払条件)</v>
      </c>
      <c r="G17" s="199"/>
      <c r="H17" s="199"/>
      <c r="I17" s="199"/>
      <c r="J17" s="199"/>
      <c r="K17" s="199"/>
    </row>
    <row r="18" spans="2:11" ht="20.100000000000001" customHeight="1" x14ac:dyDescent="0.25">
      <c r="B18" s="85" t="s">
        <v>19</v>
      </c>
      <c r="C18" s="225" t="str">
        <f>Biko_Text</f>
        <v>＊＊＊＊＊＊＊＊＊＊</v>
      </c>
      <c r="D18" s="228"/>
      <c r="E18" s="85"/>
      <c r="F18" s="85"/>
      <c r="G18" s="85"/>
      <c r="H18" s="75"/>
      <c r="I18" s="75"/>
      <c r="J18" s="75"/>
      <c r="K18" s="76"/>
    </row>
    <row r="19" spans="2:11" ht="21" customHeight="1" x14ac:dyDescent="0.25">
      <c r="B19" s="77" t="s">
        <v>21</v>
      </c>
    </row>
    <row r="20" spans="2:11" ht="11.1" customHeight="1" x14ac:dyDescent="0.15"/>
    <row r="21" spans="2:11" x14ac:dyDescent="0.15">
      <c r="B21" s="193" t="s">
        <v>10</v>
      </c>
      <c r="C21" s="193"/>
      <c r="D21" s="193" t="s">
        <v>11</v>
      </c>
      <c r="E21" s="193"/>
      <c r="F21" s="193"/>
      <c r="G21" s="78" t="s">
        <v>12</v>
      </c>
      <c r="H21" s="78" t="s">
        <v>13</v>
      </c>
      <c r="I21" s="193" t="s">
        <v>14</v>
      </c>
      <c r="J21" s="193"/>
      <c r="K21" s="79" t="s">
        <v>15</v>
      </c>
    </row>
    <row r="22" spans="2:11" ht="26.1" customHeight="1" x14ac:dyDescent="0.15">
      <c r="B22" s="200"/>
      <c r="C22" s="200"/>
      <c r="D22" s="200"/>
      <c r="E22" s="200"/>
      <c r="F22" s="200"/>
      <c r="G22" s="86"/>
      <c r="H22" s="82"/>
      <c r="I22" s="212"/>
      <c r="J22" s="212"/>
      <c r="K22" s="80"/>
    </row>
    <row r="23" spans="2:11" ht="26.1" customHeight="1" x14ac:dyDescent="0.15">
      <c r="B23" s="202"/>
      <c r="C23" s="202"/>
      <c r="D23" s="202"/>
      <c r="E23" s="202"/>
      <c r="F23" s="202"/>
      <c r="G23" s="87"/>
      <c r="H23" s="83"/>
      <c r="I23" s="213"/>
      <c r="J23" s="213"/>
      <c r="K23" s="73"/>
    </row>
    <row r="24" spans="2:11" ht="26.1" customHeight="1" x14ac:dyDescent="0.15">
      <c r="B24" s="200"/>
      <c r="C24" s="200"/>
      <c r="D24" s="200"/>
      <c r="E24" s="200"/>
      <c r="F24" s="200"/>
      <c r="G24" s="86"/>
      <c r="H24" s="82"/>
      <c r="I24" s="212"/>
      <c r="J24" s="212"/>
      <c r="K24" s="80"/>
    </row>
    <row r="25" spans="2:11" ht="26.1" customHeight="1" x14ac:dyDescent="0.15">
      <c r="B25" s="202"/>
      <c r="C25" s="202"/>
      <c r="D25" s="202"/>
      <c r="E25" s="202"/>
      <c r="F25" s="202"/>
      <c r="G25" s="87"/>
      <c r="H25" s="83"/>
      <c r="I25" s="213"/>
      <c r="J25" s="213"/>
      <c r="K25" s="73"/>
    </row>
    <row r="26" spans="2:11" ht="26.1" customHeight="1" x14ac:dyDescent="0.15">
      <c r="B26" s="200"/>
      <c r="C26" s="200"/>
      <c r="D26" s="200"/>
      <c r="E26" s="200"/>
      <c r="F26" s="200"/>
      <c r="G26" s="86"/>
      <c r="H26" s="82"/>
      <c r="I26" s="212"/>
      <c r="J26" s="212"/>
      <c r="K26" s="80"/>
    </row>
    <row r="27" spans="2:11" ht="26.1" customHeight="1" x14ac:dyDescent="0.15">
      <c r="B27" s="202"/>
      <c r="C27" s="202"/>
      <c r="D27" s="202"/>
      <c r="E27" s="202"/>
      <c r="F27" s="202"/>
      <c r="G27" s="87"/>
      <c r="H27" s="83"/>
      <c r="I27" s="213"/>
      <c r="J27" s="213"/>
      <c r="K27" s="73"/>
    </row>
    <row r="28" spans="2:11" ht="26.1" customHeight="1" x14ac:dyDescent="0.15">
      <c r="B28" s="200"/>
      <c r="C28" s="200"/>
      <c r="D28" s="200"/>
      <c r="E28" s="200"/>
      <c r="F28" s="200"/>
      <c r="G28" s="86"/>
      <c r="H28" s="82"/>
      <c r="I28" s="212"/>
      <c r="J28" s="212"/>
      <c r="K28" s="80"/>
    </row>
    <row r="29" spans="2:11" ht="26.1" customHeight="1" x14ac:dyDescent="0.15">
      <c r="B29" s="202"/>
      <c r="C29" s="202"/>
      <c r="D29" s="202"/>
      <c r="E29" s="202"/>
      <c r="F29" s="202"/>
      <c r="G29" s="87"/>
      <c r="H29" s="83"/>
      <c r="I29" s="213"/>
      <c r="J29" s="213"/>
      <c r="K29" s="73"/>
    </row>
    <row r="30" spans="2:11" ht="26.1" customHeight="1" x14ac:dyDescent="0.15">
      <c r="B30" s="200"/>
      <c r="C30" s="200"/>
      <c r="D30" s="200"/>
      <c r="E30" s="200"/>
      <c r="F30" s="200"/>
      <c r="G30" s="86"/>
      <c r="H30" s="82"/>
      <c r="I30" s="212"/>
      <c r="J30" s="212"/>
      <c r="K30" s="80"/>
    </row>
    <row r="31" spans="2:11" ht="26.1" customHeight="1" x14ac:dyDescent="0.15">
      <c r="B31" s="202"/>
      <c r="C31" s="202"/>
      <c r="D31" s="202"/>
      <c r="E31" s="202"/>
      <c r="F31" s="202"/>
      <c r="G31" s="87"/>
      <c r="H31" s="83"/>
      <c r="I31" s="213"/>
      <c r="J31" s="213"/>
      <c r="K31" s="73"/>
    </row>
    <row r="32" spans="2:11" ht="26.1" customHeight="1" x14ac:dyDescent="0.15">
      <c r="B32" s="200"/>
      <c r="C32" s="200"/>
      <c r="D32" s="200"/>
      <c r="E32" s="200"/>
      <c r="F32" s="200"/>
      <c r="G32" s="86"/>
      <c r="H32" s="82"/>
      <c r="I32" s="212"/>
      <c r="J32" s="212"/>
      <c r="K32" s="80"/>
    </row>
    <row r="33" spans="2:11" ht="26.1" customHeight="1" x14ac:dyDescent="0.15">
      <c r="B33" s="202"/>
      <c r="C33" s="202"/>
      <c r="D33" s="202"/>
      <c r="E33" s="202"/>
      <c r="F33" s="202"/>
      <c r="G33" s="87"/>
      <c r="H33" s="83"/>
      <c r="I33" s="213"/>
      <c r="J33" s="213"/>
      <c r="K33" s="73"/>
    </row>
    <row r="34" spans="2:11" ht="26.1" customHeight="1" x14ac:dyDescent="0.15">
      <c r="B34" s="200"/>
      <c r="C34" s="200"/>
      <c r="D34" s="200"/>
      <c r="E34" s="200"/>
      <c r="F34" s="200"/>
      <c r="G34" s="86"/>
      <c r="H34" s="82"/>
      <c r="I34" s="212"/>
      <c r="J34" s="212"/>
      <c r="K34" s="80"/>
    </row>
    <row r="35" spans="2:11" ht="26.1" customHeight="1" x14ac:dyDescent="0.15">
      <c r="B35" s="202"/>
      <c r="C35" s="202"/>
      <c r="D35" s="202"/>
      <c r="E35" s="202"/>
      <c r="F35" s="202"/>
      <c r="G35" s="87"/>
      <c r="H35" s="83"/>
      <c r="I35" s="213"/>
      <c r="J35" s="213"/>
      <c r="K35" s="73"/>
    </row>
    <row r="36" spans="2:11" ht="26.1" customHeight="1" x14ac:dyDescent="0.15">
      <c r="B36" s="200"/>
      <c r="C36" s="200"/>
      <c r="D36" s="200"/>
      <c r="E36" s="200"/>
      <c r="F36" s="200"/>
      <c r="G36" s="86"/>
      <c r="H36" s="82"/>
      <c r="I36" s="212"/>
      <c r="J36" s="212"/>
      <c r="K36" s="80"/>
    </row>
    <row r="37" spans="2:11" ht="26.1" customHeight="1" x14ac:dyDescent="0.15">
      <c r="B37" s="205"/>
      <c r="C37" s="206"/>
      <c r="D37" s="205"/>
      <c r="E37" s="207"/>
      <c r="F37" s="206"/>
      <c r="G37" s="87"/>
      <c r="H37" s="83"/>
      <c r="I37" s="218"/>
      <c r="J37" s="229"/>
      <c r="K37" s="73"/>
    </row>
    <row r="38" spans="2:11" ht="26.1" customHeight="1" x14ac:dyDescent="0.15">
      <c r="I38" s="204" t="s">
        <v>9</v>
      </c>
      <c r="J38" s="180"/>
      <c r="K38" s="81">
        <f>SUM(K22:K37)</f>
        <v>0</v>
      </c>
    </row>
  </sheetData>
  <mergeCells count="64">
    <mergeCell ref="I1:K1"/>
    <mergeCell ref="I2:K2"/>
    <mergeCell ref="B37:C37"/>
    <mergeCell ref="D37:F37"/>
    <mergeCell ref="I37:J37"/>
    <mergeCell ref="B33:C33"/>
    <mergeCell ref="D33:F33"/>
    <mergeCell ref="I33:J33"/>
    <mergeCell ref="B34:C34"/>
    <mergeCell ref="D34:F34"/>
    <mergeCell ref="I34:J34"/>
    <mergeCell ref="B31:C31"/>
    <mergeCell ref="D31:F31"/>
    <mergeCell ref="I31:J31"/>
    <mergeCell ref="B32:C32"/>
    <mergeCell ref="D32:F32"/>
    <mergeCell ref="I38:J38"/>
    <mergeCell ref="B35:C35"/>
    <mergeCell ref="D35:F35"/>
    <mergeCell ref="I35:J35"/>
    <mergeCell ref="B36:C36"/>
    <mergeCell ref="D36:F36"/>
    <mergeCell ref="I36:J36"/>
    <mergeCell ref="B28:C28"/>
    <mergeCell ref="D28:F28"/>
    <mergeCell ref="I28:J28"/>
    <mergeCell ref="I32:J32"/>
    <mergeCell ref="B29:C29"/>
    <mergeCell ref="D29:F29"/>
    <mergeCell ref="I29:J29"/>
    <mergeCell ref="B30:C30"/>
    <mergeCell ref="D30:F30"/>
    <mergeCell ref="I30:J30"/>
    <mergeCell ref="B26:C26"/>
    <mergeCell ref="D26:F26"/>
    <mergeCell ref="I26:J26"/>
    <mergeCell ref="B27:C27"/>
    <mergeCell ref="D27:F27"/>
    <mergeCell ref="I27:J27"/>
    <mergeCell ref="B24:C24"/>
    <mergeCell ref="D24:F24"/>
    <mergeCell ref="I24:J24"/>
    <mergeCell ref="B25:C25"/>
    <mergeCell ref="D25:F25"/>
    <mergeCell ref="I25:J25"/>
    <mergeCell ref="B22:C22"/>
    <mergeCell ref="D22:F22"/>
    <mergeCell ref="I22:J22"/>
    <mergeCell ref="B23:C23"/>
    <mergeCell ref="D23:F23"/>
    <mergeCell ref="I23:J23"/>
    <mergeCell ref="I3:K3"/>
    <mergeCell ref="B21:C21"/>
    <mergeCell ref="D21:F21"/>
    <mergeCell ref="I21:J21"/>
    <mergeCell ref="B5:D5"/>
    <mergeCell ref="B6:D6"/>
    <mergeCell ref="B8:D8"/>
    <mergeCell ref="B9:D9"/>
    <mergeCell ref="C16:D16"/>
    <mergeCell ref="F16:K16"/>
    <mergeCell ref="C17:D17"/>
    <mergeCell ref="F17:K17"/>
    <mergeCell ref="C18:D18"/>
  </mergeCells>
  <phoneticPr fontId="1"/>
  <conditionalFormatting sqref="B11:C14">
    <cfRule type="expression" dxfId="19" priority="1">
      <formula>$B11&lt;&gt;""</formula>
    </cfRule>
  </conditionalFormatting>
  <conditionalFormatting sqref="G1:G1048576">
    <cfRule type="expression" dxfId="18" priority="2">
      <formula>AND(ROW()&gt;=22,G1=INT(G1))</formula>
    </cfRule>
    <cfRule type="expression" dxfId="17" priority="3">
      <formula>AND(ROW()&gt;=22,G1&lt;&gt;INT(G1))</formula>
    </cfRule>
  </conditionalFormatting>
  <conditionalFormatting sqref="I1:J1048576">
    <cfRule type="expression" dxfId="16" priority="4">
      <formula>AND(TanDispCtrl&lt;=0, ROW()&gt;=22,I1*10&lt;&gt;INT(I1)*10)</formula>
    </cfRule>
    <cfRule type="expression" dxfId="15" priority="5">
      <formula>AND(TanDispCtrl=1, ROW()&gt;=22,I1*100&lt;&gt;INT(I1)*100)</formula>
    </cfRule>
    <cfRule type="expression" dxfId="14" priority="6">
      <formula>AND(TanDispCtrl = 1, ROW()&gt;=22,I1=INT(I1))</formula>
    </cfRule>
    <cfRule type="expression" dxfId="13" priority="7">
      <formula>AND(TanDispCtrl = 1, ROW()&gt;=22,I1&lt;&gt;INT(I1))</formula>
    </cfRule>
    <cfRule type="expression" dxfId="12" priority="8">
      <formula>AND(TanDispCtrl = 2, ROW()&gt;=22,I1=INT(I1))</formula>
    </cfRule>
    <cfRule type="expression" dxfId="11" priority="9">
      <formula>AND(TanDispCtrl = 2, ROW()&gt;=22,I1&lt;&gt;INT(I1))</formula>
    </cfRule>
  </conditionalFormatting>
  <conditionalFormatting sqref="I3:K3">
    <cfRule type="expression" dxfId="10" priority="10" stopIfTrue="1">
      <formula xml:space="preserve"> $I$3 = ""</formula>
    </cfRule>
  </conditionalFormatting>
  <pageMargins left="0.25" right="0.25" top="0.75" bottom="0.75" header="0.3" footer="0.3"/>
  <pageSetup paperSize="9" fitToHeight="0" orientation="portrait" horizontalDpi="300" verticalDpi="30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7">
    <pageSetUpPr fitToPage="1"/>
  </sheetPr>
  <dimension ref="B1:L31"/>
  <sheetViews>
    <sheetView showGridLines="0" zoomScaleNormal="100" workbookViewId="0"/>
  </sheetViews>
  <sheetFormatPr defaultRowHeight="14.25" x14ac:dyDescent="0.15"/>
  <cols>
    <col min="1" max="1" width="3.625" style="61" customWidth="1"/>
    <col min="2" max="2" width="10.625" style="61" customWidth="1"/>
    <col min="3" max="3" width="20.625" style="61" customWidth="1"/>
    <col min="4" max="4" width="14.5" style="61" customWidth="1"/>
    <col min="5" max="5" width="8.625" style="61" customWidth="1"/>
    <col min="6" max="6" width="5.125" style="61" customWidth="1"/>
    <col min="7" max="7" width="5" style="61" customWidth="1"/>
    <col min="8" max="8" width="5.25" style="61" customWidth="1"/>
    <col min="9" max="9" width="6.625" style="61" customWidth="1"/>
    <col min="10" max="10" width="5.625" style="61" customWidth="1"/>
    <col min="11" max="11" width="12.125" style="74" customWidth="1"/>
    <col min="12" max="12" width="2.625" style="61" customWidth="1"/>
    <col min="13" max="16384" width="9" style="61"/>
  </cols>
  <sheetData>
    <row r="1" spans="2:12" ht="12.75" customHeight="1" x14ac:dyDescent="0.25">
      <c r="I1" s="175" t="str">
        <f>IF(DispHachuNo="","","注文書番号　　 " &amp; DispHachuNo)</f>
        <v>注文書番号　　 12345678-1</v>
      </c>
      <c r="J1" s="175"/>
      <c r="K1" s="175"/>
    </row>
    <row r="2" spans="2:12" ht="15.75" customHeight="1" x14ac:dyDescent="0.15">
      <c r="I2" s="214" t="str">
        <f>IF(ChumonOutDate_Text="","","注文書発行日　"&amp;TEXT(ChumonOutDate_Text,"yyyy年mm月dd日(aaa)"))</f>
        <v>注文書発行日　2017年12月31日(日)</v>
      </c>
      <c r="J2" s="214"/>
      <c r="K2" s="214"/>
      <c r="L2" s="89"/>
    </row>
    <row r="4" spans="2:12" x14ac:dyDescent="0.15">
      <c r="B4" s="193" t="s">
        <v>10</v>
      </c>
      <c r="C4" s="193"/>
      <c r="D4" s="193" t="s">
        <v>11</v>
      </c>
      <c r="E4" s="193"/>
      <c r="F4" s="193"/>
      <c r="G4" s="78" t="s">
        <v>12</v>
      </c>
      <c r="H4" s="78" t="s">
        <v>13</v>
      </c>
      <c r="I4" s="193" t="s">
        <v>14</v>
      </c>
      <c r="J4" s="193"/>
      <c r="K4" s="79" t="s">
        <v>15</v>
      </c>
    </row>
    <row r="5" spans="2:12" ht="26.1" customHeight="1" x14ac:dyDescent="0.15">
      <c r="B5" s="200"/>
      <c r="C5" s="200"/>
      <c r="D5" s="200"/>
      <c r="E5" s="200"/>
      <c r="F5" s="200"/>
      <c r="G5" s="86"/>
      <c r="H5" s="82"/>
      <c r="I5" s="212"/>
      <c r="J5" s="212"/>
      <c r="K5" s="80"/>
    </row>
    <row r="6" spans="2:12" ht="26.1" customHeight="1" x14ac:dyDescent="0.15">
      <c r="B6" s="202"/>
      <c r="C6" s="202"/>
      <c r="D6" s="202"/>
      <c r="E6" s="202"/>
      <c r="F6" s="202"/>
      <c r="G6" s="87"/>
      <c r="H6" s="83"/>
      <c r="I6" s="213"/>
      <c r="J6" s="213"/>
      <c r="K6" s="73"/>
    </row>
    <row r="7" spans="2:12" ht="26.1" customHeight="1" x14ac:dyDescent="0.15">
      <c r="B7" s="200"/>
      <c r="C7" s="200"/>
      <c r="D7" s="200"/>
      <c r="E7" s="200"/>
      <c r="F7" s="200"/>
      <c r="G7" s="86"/>
      <c r="H7" s="82"/>
      <c r="I7" s="212"/>
      <c r="J7" s="212"/>
      <c r="K7" s="80"/>
    </row>
    <row r="8" spans="2:12" ht="26.1" customHeight="1" x14ac:dyDescent="0.15">
      <c r="B8" s="202"/>
      <c r="C8" s="202"/>
      <c r="D8" s="202"/>
      <c r="E8" s="202"/>
      <c r="F8" s="202"/>
      <c r="G8" s="87"/>
      <c r="H8" s="83"/>
      <c r="I8" s="213"/>
      <c r="J8" s="213"/>
      <c r="K8" s="73"/>
    </row>
    <row r="9" spans="2:12" ht="26.1" customHeight="1" x14ac:dyDescent="0.15">
      <c r="B9" s="200"/>
      <c r="C9" s="200"/>
      <c r="D9" s="200"/>
      <c r="E9" s="200"/>
      <c r="F9" s="200"/>
      <c r="G9" s="86"/>
      <c r="H9" s="82"/>
      <c r="I9" s="212"/>
      <c r="J9" s="212"/>
      <c r="K9" s="80"/>
    </row>
    <row r="10" spans="2:12" ht="26.1" customHeight="1" x14ac:dyDescent="0.15">
      <c r="B10" s="202"/>
      <c r="C10" s="202"/>
      <c r="D10" s="202"/>
      <c r="E10" s="202"/>
      <c r="F10" s="202"/>
      <c r="G10" s="87"/>
      <c r="H10" s="83"/>
      <c r="I10" s="213"/>
      <c r="J10" s="213"/>
      <c r="K10" s="73"/>
    </row>
    <row r="11" spans="2:12" ht="26.1" customHeight="1" x14ac:dyDescent="0.15">
      <c r="B11" s="200"/>
      <c r="C11" s="200"/>
      <c r="D11" s="200"/>
      <c r="E11" s="200"/>
      <c r="F11" s="200"/>
      <c r="G11" s="86"/>
      <c r="H11" s="82"/>
      <c r="I11" s="212"/>
      <c r="J11" s="212"/>
      <c r="K11" s="80"/>
    </row>
    <row r="12" spans="2:12" ht="26.1" customHeight="1" x14ac:dyDescent="0.15">
      <c r="B12" s="202"/>
      <c r="C12" s="202"/>
      <c r="D12" s="202"/>
      <c r="E12" s="202"/>
      <c r="F12" s="202"/>
      <c r="G12" s="87"/>
      <c r="H12" s="83"/>
      <c r="I12" s="213"/>
      <c r="J12" s="213"/>
      <c r="K12" s="73"/>
    </row>
    <row r="13" spans="2:12" ht="26.1" customHeight="1" x14ac:dyDescent="0.15">
      <c r="B13" s="200"/>
      <c r="C13" s="200"/>
      <c r="D13" s="200"/>
      <c r="E13" s="200"/>
      <c r="F13" s="200"/>
      <c r="G13" s="86"/>
      <c r="H13" s="82"/>
      <c r="I13" s="212"/>
      <c r="J13" s="212"/>
      <c r="K13" s="80"/>
    </row>
    <row r="14" spans="2:12" ht="26.1" customHeight="1" x14ac:dyDescent="0.15">
      <c r="B14" s="202"/>
      <c r="C14" s="202"/>
      <c r="D14" s="202"/>
      <c r="E14" s="202"/>
      <c r="F14" s="202"/>
      <c r="G14" s="87"/>
      <c r="H14" s="83"/>
      <c r="I14" s="213"/>
      <c r="J14" s="213"/>
      <c r="K14" s="73"/>
    </row>
    <row r="15" spans="2:12" ht="26.1" customHeight="1" x14ac:dyDescent="0.15">
      <c r="B15" s="200"/>
      <c r="C15" s="200"/>
      <c r="D15" s="200"/>
      <c r="E15" s="200"/>
      <c r="F15" s="200"/>
      <c r="G15" s="86"/>
      <c r="H15" s="82"/>
      <c r="I15" s="212"/>
      <c r="J15" s="212"/>
      <c r="K15" s="80"/>
    </row>
    <row r="16" spans="2:12" ht="26.1" customHeight="1" x14ac:dyDescent="0.15">
      <c r="B16" s="202"/>
      <c r="C16" s="202"/>
      <c r="D16" s="202"/>
      <c r="E16" s="202"/>
      <c r="F16" s="202"/>
      <c r="G16" s="87"/>
      <c r="H16" s="83"/>
      <c r="I16" s="213"/>
      <c r="J16" s="213"/>
      <c r="K16" s="73"/>
    </row>
    <row r="17" spans="2:11" ht="26.1" customHeight="1" x14ac:dyDescent="0.15">
      <c r="B17" s="200"/>
      <c r="C17" s="200"/>
      <c r="D17" s="200"/>
      <c r="E17" s="200"/>
      <c r="F17" s="200"/>
      <c r="G17" s="86"/>
      <c r="H17" s="82"/>
      <c r="I17" s="212"/>
      <c r="J17" s="212"/>
      <c r="K17" s="80"/>
    </row>
    <row r="18" spans="2:11" ht="26.1" customHeight="1" x14ac:dyDescent="0.15">
      <c r="B18" s="202"/>
      <c r="C18" s="202"/>
      <c r="D18" s="202"/>
      <c r="E18" s="202"/>
      <c r="F18" s="202"/>
      <c r="G18" s="87"/>
      <c r="H18" s="83"/>
      <c r="I18" s="213"/>
      <c r="J18" s="213"/>
      <c r="K18" s="73"/>
    </row>
    <row r="19" spans="2:11" ht="26.1" customHeight="1" x14ac:dyDescent="0.15">
      <c r="B19" s="200"/>
      <c r="C19" s="200"/>
      <c r="D19" s="200"/>
      <c r="E19" s="200"/>
      <c r="F19" s="200"/>
      <c r="G19" s="86"/>
      <c r="H19" s="82"/>
      <c r="I19" s="212"/>
      <c r="J19" s="212"/>
      <c r="K19" s="80"/>
    </row>
    <row r="20" spans="2:11" ht="26.1" customHeight="1" x14ac:dyDescent="0.15">
      <c r="B20" s="202"/>
      <c r="C20" s="202"/>
      <c r="D20" s="202"/>
      <c r="E20" s="202"/>
      <c r="F20" s="202"/>
      <c r="G20" s="87"/>
      <c r="H20" s="83"/>
      <c r="I20" s="213"/>
      <c r="J20" s="213"/>
      <c r="K20" s="73"/>
    </row>
    <row r="21" spans="2:11" ht="26.1" customHeight="1" x14ac:dyDescent="0.15">
      <c r="B21" s="200"/>
      <c r="C21" s="200"/>
      <c r="D21" s="200"/>
      <c r="E21" s="200"/>
      <c r="F21" s="200"/>
      <c r="G21" s="86"/>
      <c r="H21" s="82"/>
      <c r="I21" s="212"/>
      <c r="J21" s="212"/>
      <c r="K21" s="80"/>
    </row>
    <row r="22" spans="2:11" ht="26.1" customHeight="1" x14ac:dyDescent="0.15">
      <c r="B22" s="202"/>
      <c r="C22" s="202"/>
      <c r="D22" s="202"/>
      <c r="E22" s="202"/>
      <c r="F22" s="202"/>
      <c r="G22" s="87"/>
      <c r="H22" s="83"/>
      <c r="I22" s="213"/>
      <c r="J22" s="213"/>
      <c r="K22" s="73"/>
    </row>
    <row r="23" spans="2:11" ht="26.1" customHeight="1" x14ac:dyDescent="0.15">
      <c r="B23" s="200"/>
      <c r="C23" s="200"/>
      <c r="D23" s="200"/>
      <c r="E23" s="200"/>
      <c r="F23" s="200"/>
      <c r="G23" s="86"/>
      <c r="H23" s="82"/>
      <c r="I23" s="212"/>
      <c r="J23" s="212"/>
      <c r="K23" s="80"/>
    </row>
    <row r="24" spans="2:11" ht="26.1" customHeight="1" x14ac:dyDescent="0.15">
      <c r="B24" s="202"/>
      <c r="C24" s="202"/>
      <c r="D24" s="202"/>
      <c r="E24" s="202"/>
      <c r="F24" s="202"/>
      <c r="G24" s="87"/>
      <c r="H24" s="83"/>
      <c r="I24" s="213"/>
      <c r="J24" s="213"/>
      <c r="K24" s="73"/>
    </row>
    <row r="25" spans="2:11" ht="26.1" customHeight="1" x14ac:dyDescent="0.15">
      <c r="B25" s="200"/>
      <c r="C25" s="200"/>
      <c r="D25" s="200"/>
      <c r="E25" s="200"/>
      <c r="F25" s="200"/>
      <c r="G25" s="86"/>
      <c r="H25" s="82"/>
      <c r="I25" s="212"/>
      <c r="J25" s="212"/>
      <c r="K25" s="80"/>
    </row>
    <row r="26" spans="2:11" ht="26.1" customHeight="1" x14ac:dyDescent="0.15">
      <c r="B26" s="202"/>
      <c r="C26" s="202"/>
      <c r="D26" s="202"/>
      <c r="E26" s="202"/>
      <c r="F26" s="202"/>
      <c r="G26" s="87"/>
      <c r="H26" s="83"/>
      <c r="I26" s="213"/>
      <c r="J26" s="213"/>
      <c r="K26" s="73"/>
    </row>
    <row r="27" spans="2:11" ht="26.1" customHeight="1" x14ac:dyDescent="0.15">
      <c r="B27" s="200"/>
      <c r="C27" s="200"/>
      <c r="D27" s="200"/>
      <c r="E27" s="200"/>
      <c r="F27" s="200"/>
      <c r="G27" s="86"/>
      <c r="H27" s="82"/>
      <c r="I27" s="212"/>
      <c r="J27" s="212"/>
      <c r="K27" s="80"/>
    </row>
    <row r="28" spans="2:11" ht="26.1" customHeight="1" x14ac:dyDescent="0.15">
      <c r="B28" s="202"/>
      <c r="C28" s="202"/>
      <c r="D28" s="202"/>
      <c r="E28" s="202"/>
      <c r="F28" s="202"/>
      <c r="G28" s="87"/>
      <c r="H28" s="83"/>
      <c r="I28" s="213"/>
      <c r="J28" s="213"/>
      <c r="K28" s="73"/>
    </row>
    <row r="29" spans="2:11" ht="26.1" customHeight="1" x14ac:dyDescent="0.15">
      <c r="B29" s="200"/>
      <c r="C29" s="200"/>
      <c r="D29" s="200"/>
      <c r="E29" s="200"/>
      <c r="F29" s="200"/>
      <c r="G29" s="86"/>
      <c r="H29" s="82"/>
      <c r="I29" s="212"/>
      <c r="J29" s="212"/>
      <c r="K29" s="80"/>
    </row>
    <row r="30" spans="2:11" ht="26.1" customHeight="1" x14ac:dyDescent="0.15">
      <c r="B30" s="202"/>
      <c r="C30" s="202"/>
      <c r="D30" s="202"/>
      <c r="E30" s="202"/>
      <c r="F30" s="202"/>
      <c r="G30" s="87"/>
      <c r="H30" s="83"/>
      <c r="I30" s="213"/>
      <c r="J30" s="213"/>
      <c r="K30" s="73"/>
    </row>
    <row r="31" spans="2:11" ht="26.1" customHeight="1" x14ac:dyDescent="0.15">
      <c r="I31" s="204" t="s">
        <v>9</v>
      </c>
      <c r="J31" s="180"/>
      <c r="K31" s="81"/>
    </row>
  </sheetData>
  <mergeCells count="84">
    <mergeCell ref="B4:C4"/>
    <mergeCell ref="D4:F4"/>
    <mergeCell ref="I4:J4"/>
    <mergeCell ref="I1:K1"/>
    <mergeCell ref="I2:K2"/>
    <mergeCell ref="B5:C5"/>
    <mergeCell ref="D5:F5"/>
    <mergeCell ref="I5:J5"/>
    <mergeCell ref="B6:C6"/>
    <mergeCell ref="D6:F6"/>
    <mergeCell ref="I6:J6"/>
    <mergeCell ref="B7:C7"/>
    <mergeCell ref="D7:F7"/>
    <mergeCell ref="I7:J7"/>
    <mergeCell ref="B8:C8"/>
    <mergeCell ref="D8:F8"/>
    <mergeCell ref="I8:J8"/>
    <mergeCell ref="B9:C9"/>
    <mergeCell ref="D9:F9"/>
    <mergeCell ref="I9:J9"/>
    <mergeCell ref="B10:C10"/>
    <mergeCell ref="D10:F10"/>
    <mergeCell ref="I10:J10"/>
    <mergeCell ref="B11:C11"/>
    <mergeCell ref="D11:F11"/>
    <mergeCell ref="I11:J11"/>
    <mergeCell ref="B12:C12"/>
    <mergeCell ref="D12:F12"/>
    <mergeCell ref="I12:J12"/>
    <mergeCell ref="B13:C13"/>
    <mergeCell ref="D13:F13"/>
    <mergeCell ref="I13:J13"/>
    <mergeCell ref="B14:C14"/>
    <mergeCell ref="D14:F14"/>
    <mergeCell ref="I14:J14"/>
    <mergeCell ref="B15:C15"/>
    <mergeCell ref="D15:F15"/>
    <mergeCell ref="I15:J15"/>
    <mergeCell ref="B16:C16"/>
    <mergeCell ref="D16:F16"/>
    <mergeCell ref="I16:J16"/>
    <mergeCell ref="B27:C27"/>
    <mergeCell ref="D27:F27"/>
    <mergeCell ref="I27:J27"/>
    <mergeCell ref="B19:C19"/>
    <mergeCell ref="D19:F19"/>
    <mergeCell ref="I19:J19"/>
    <mergeCell ref="B20:C20"/>
    <mergeCell ref="I25:J25"/>
    <mergeCell ref="B26:C26"/>
    <mergeCell ref="D26:F26"/>
    <mergeCell ref="I26:J26"/>
    <mergeCell ref="I31:J31"/>
    <mergeCell ref="B17:C17"/>
    <mergeCell ref="D17:F17"/>
    <mergeCell ref="I17:J17"/>
    <mergeCell ref="B18:C18"/>
    <mergeCell ref="D18:F18"/>
    <mergeCell ref="I18:J18"/>
    <mergeCell ref="B28:C28"/>
    <mergeCell ref="D28:F28"/>
    <mergeCell ref="I28:J28"/>
    <mergeCell ref="B29:C29"/>
    <mergeCell ref="D29:F29"/>
    <mergeCell ref="I29:J29"/>
    <mergeCell ref="B22:C22"/>
    <mergeCell ref="D22:F22"/>
    <mergeCell ref="I22:J22"/>
    <mergeCell ref="B30:C30"/>
    <mergeCell ref="D30:F30"/>
    <mergeCell ref="I30:J30"/>
    <mergeCell ref="D20:F20"/>
    <mergeCell ref="I20:J20"/>
    <mergeCell ref="B21:C21"/>
    <mergeCell ref="D21:F21"/>
    <mergeCell ref="I21:J21"/>
    <mergeCell ref="B23:C23"/>
    <mergeCell ref="D23:F23"/>
    <mergeCell ref="I23:J23"/>
    <mergeCell ref="B24:C24"/>
    <mergeCell ref="D24:F24"/>
    <mergeCell ref="I24:J24"/>
    <mergeCell ref="B25:C25"/>
    <mergeCell ref="D25:F25"/>
  </mergeCells>
  <phoneticPr fontId="1"/>
  <conditionalFormatting sqref="G1:G1048576">
    <cfRule type="expression" dxfId="9" priority="1">
      <formula>AND(ROW()&gt;=5,G1=INT(G1))</formula>
    </cfRule>
    <cfRule type="expression" dxfId="8" priority="2">
      <formula>AND(ROW()&gt;=5,G1&lt;&gt;INT(G1))</formula>
    </cfRule>
  </conditionalFormatting>
  <conditionalFormatting sqref="I1:J1048576">
    <cfRule type="expression" dxfId="7" priority="3">
      <formula>AND(TanDispCtrl&lt;=0, ROW()&gt;=5,I1*10&lt;&gt;INT(I1)*10)</formula>
    </cfRule>
    <cfRule type="expression" dxfId="6" priority="4">
      <formula>AND(TanDispCtrl=1, ROW()&gt;=5,I1*100&lt;&gt;INT(I1)*100)</formula>
    </cfRule>
    <cfRule type="expression" dxfId="5" priority="5">
      <formula>AND(TanDispCtrl = 1, ROW()&gt;=5,I1=INT(I1))</formula>
    </cfRule>
    <cfRule type="expression" dxfId="4" priority="6">
      <formula>AND(TanDispCtrl = 1, ROW()&gt;=5,I1&lt;&gt;INT(I1))</formula>
    </cfRule>
    <cfRule type="expression" dxfId="3" priority="7">
      <formula>AND(TanDispCtrl = 2, ROW()&gt;=5,I1=INT(I1))</formula>
    </cfRule>
    <cfRule type="expression" dxfId="2" priority="8">
      <formula>AND(TanDispCtrl = 2, ROW()&gt;=5,I1&lt;&gt;INT(I1))</formula>
    </cfRule>
  </conditionalFormatting>
  <pageMargins left="0.25" right="0.25" top="0.75" bottom="0.75" header="0.3" footer="0.3"/>
  <pageSetup paperSize="9" fitToHeight="0" orientation="portrait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>
    <pageSetUpPr fitToPage="1"/>
  </sheetPr>
  <dimension ref="B1:M38"/>
  <sheetViews>
    <sheetView showGridLines="0" zoomScaleNormal="100" workbookViewId="0"/>
  </sheetViews>
  <sheetFormatPr defaultRowHeight="14.25" x14ac:dyDescent="0.15"/>
  <cols>
    <col min="1" max="1" width="3.625" style="61" customWidth="1"/>
    <col min="2" max="2" width="11.625" style="61" customWidth="1"/>
    <col min="3" max="3" width="20.625" style="61" customWidth="1"/>
    <col min="4" max="4" width="14.5" style="61" customWidth="1"/>
    <col min="5" max="5" width="9.125" style="61" customWidth="1"/>
    <col min="6" max="6" width="4.125" style="61" customWidth="1"/>
    <col min="7" max="8" width="5.625" style="61" customWidth="1"/>
    <col min="9" max="9" width="3.625" style="61" customWidth="1"/>
    <col min="10" max="10" width="10.625" style="61" customWidth="1"/>
    <col min="11" max="11" width="11.625" style="74" customWidth="1"/>
    <col min="12" max="12" width="2.625" style="61" customWidth="1"/>
    <col min="13" max="13" width="0" style="61" hidden="1" customWidth="1"/>
    <col min="14" max="16384" width="9" style="61"/>
  </cols>
  <sheetData>
    <row r="1" spans="2:13" ht="12.75" customHeight="1" x14ac:dyDescent="0.2">
      <c r="G1" s="133"/>
      <c r="H1" s="133"/>
      <c r="I1" s="210" t="str">
        <f t="shared" ref="I1" si="0" xml:space="preserve"> IF(M1&lt;&gt;"","受注番号　　　"&amp;M1,"注文書番号　"&amp;M2)</f>
        <v>注文書番号　12345678-1</v>
      </c>
      <c r="J1" s="210"/>
      <c r="K1" s="210"/>
      <c r="M1" s="61" t="str">
        <f>IF(JuchuNo="","",JuchuNo)</f>
        <v/>
      </c>
    </row>
    <row r="2" spans="2:13" ht="15.75" customHeight="1" x14ac:dyDescent="0.15">
      <c r="G2" s="133"/>
      <c r="H2" s="133"/>
      <c r="I2" s="211" t="str">
        <f t="shared" ref="I2" si="1" xml:space="preserve"> IF(M1&lt;&gt;"","注文書番号　　"&amp;M2,"注文書発行日　"&amp;M3)</f>
        <v>注文書発行日　2017年12月31日(日)</v>
      </c>
      <c r="J2" s="211"/>
      <c r="K2" s="211"/>
      <c r="L2" s="89"/>
      <c r="M2" s="61" t="str">
        <f>DispHachuNo</f>
        <v>12345678-1</v>
      </c>
    </row>
    <row r="3" spans="2:13" x14ac:dyDescent="0.15">
      <c r="I3" s="186" t="str">
        <f t="shared" ref="I3" si="2" xml:space="preserve"> IF(M1&lt;&gt;"","注文書発行日　"&amp;M3,"")</f>
        <v/>
      </c>
      <c r="J3" s="186"/>
      <c r="K3" s="186"/>
      <c r="M3" s="61" t="str">
        <f>TEXT(ChumonOutDate_Text,"yyyy年mm月dd日(aaa)")</f>
        <v>2017年12月31日(日)</v>
      </c>
    </row>
    <row r="5" spans="2:13" ht="22.5" customHeight="1" x14ac:dyDescent="0.15">
      <c r="B5" s="194" t="str">
        <f>Kaisyamei &amp;  "　御中"</f>
        <v>株式会社　プラスバイプラス　御中</v>
      </c>
      <c r="C5" s="188"/>
      <c r="D5" s="188"/>
    </row>
    <row r="6" spans="2:13" ht="15" customHeight="1" x14ac:dyDescent="0.15">
      <c r="B6" s="189" t="str">
        <f>TantoSyainmeiUke_Text</f>
        <v>担当一郎 様</v>
      </c>
      <c r="C6" s="188"/>
      <c r="D6" s="188"/>
    </row>
    <row r="7" spans="2:13" ht="15" customHeight="1" x14ac:dyDescent="0.15">
      <c r="B7" s="61" t="str">
        <f>YubinNo_Text</f>
        <v>〒888-8888</v>
      </c>
    </row>
    <row r="8" spans="2:13" x14ac:dyDescent="0.15">
      <c r="B8" s="195" t="str">
        <f>Jyusyo</f>
        <v>東京都新宿区西新宿7-2-4</v>
      </c>
      <c r="C8" s="188"/>
      <c r="D8" s="188"/>
    </row>
    <row r="9" spans="2:13" ht="21" x14ac:dyDescent="0.15">
      <c r="B9" s="195" t="str">
        <f>TelNo_Text &amp; "　　　" &amp; FaxNo_Text</f>
        <v>TEL:03-888-8888　　　FAX:03-880-8880</v>
      </c>
      <c r="C9" s="188"/>
      <c r="D9" s="188"/>
      <c r="F9" s="60"/>
    </row>
    <row r="10" spans="2:13" ht="21" x14ac:dyDescent="0.15">
      <c r="B10" s="136" t="s">
        <v>104</v>
      </c>
      <c r="C10" s="135"/>
      <c r="D10" s="135"/>
      <c r="F10" s="60"/>
    </row>
    <row r="11" spans="2:13" ht="15" customHeight="1" x14ac:dyDescent="0.25">
      <c r="B11" s="77" t="str">
        <f>DispKeigenRate_Text</f>
        <v>8%対象合計</v>
      </c>
      <c r="C11" s="215" t="str">
        <f>IF(DispKeigenRate="","",TEXT(KeigenObjNow, "#,##0") &amp; " / " &amp; TEXT(KeigenObjTotal, "#,##0"))</f>
        <v>300,000 / 5,000,000</v>
      </c>
      <c r="D11" s="215"/>
    </row>
    <row r="12" spans="2:13" ht="15" customHeight="1" x14ac:dyDescent="0.25">
      <c r="B12" s="77" t="str">
        <f>IF(DispKeigenRate="","","上記消費税")</f>
        <v>上記消費税</v>
      </c>
      <c r="C12" s="215">
        <f>IF(DispKeigenRate="","",KeigenNow)</f>
        <v>800</v>
      </c>
      <c r="D12" s="215"/>
    </row>
    <row r="13" spans="2:13" ht="15" customHeight="1" x14ac:dyDescent="0.25">
      <c r="B13" s="77" t="str">
        <f>IF(TaxCalType=0,"税抜注文金額",IF(DispHyojunRate&lt;&gt;"",DispHyojunRate_Text,""))</f>
        <v>10%対象合計</v>
      </c>
      <c r="C13" s="215" t="str">
        <f>IF(TaxCalType=0,TEXT(ZeibetuGokeiKingaku,"#,##0")&amp;" / "&amp; TEXT(BaseZeibetuHachuGokeiKingaku,"#,##0"), IF(DispHyojunRate="","",TEXT(HyojunObjNow,"#,##0")&amp;" / "&amp;TEXT(HyojunObjTotal,"#,##0")))</f>
        <v>250,000 / 5,000,000</v>
      </c>
      <c r="D13" s="215"/>
    </row>
    <row r="14" spans="2:13" ht="15" customHeight="1" x14ac:dyDescent="0.25">
      <c r="B14" s="77" t="str">
        <f>IF(TaxCalType=0,DispShohizeiRate_Text,IF($B$13&lt;&gt;"","上記消費税",""))</f>
        <v>上記消費税</v>
      </c>
      <c r="C14" s="215">
        <f>IF($B$14="","",IF($B$14="上記消費税",HyojunNow,SyohiZeiKingaku))</f>
        <v>1000</v>
      </c>
      <c r="D14" s="215"/>
    </row>
    <row r="15" spans="2:13" ht="20.100000000000001" customHeight="1" x14ac:dyDescent="0.25">
      <c r="B15" s="160" t="s">
        <v>102</v>
      </c>
      <c r="C15" s="216" t="str">
        <f>TEXT(ZeikomiGokeiKingaku, "\#,##0") &amp; " / " &amp; TEXT(BaseZeikomiHachuGokeiKingaku, "\#,##0")</f>
        <v>¥1,080,000 / ¥10,800,000</v>
      </c>
      <c r="D15" s="217"/>
      <c r="E15"/>
      <c r="F15"/>
      <c r="G15"/>
      <c r="H15"/>
    </row>
    <row r="16" spans="2:13" ht="20.100000000000001" customHeight="1" x14ac:dyDescent="0.25">
      <c r="B16" s="84" t="str">
        <f>Komokumei_Text  &amp; "："</f>
        <v>工事件名：</v>
      </c>
      <c r="C16" s="225" t="str">
        <f>KojiKenmei_Text</f>
        <v>工事町2丁目 ビル リフォーム工事</v>
      </c>
      <c r="D16" s="228"/>
      <c r="E16" s="84" t="s">
        <v>20</v>
      </c>
      <c r="F16" s="227" t="str">
        <f>GenbaJyusyo_Text</f>
        <v>？？県？？市？？町88-888</v>
      </c>
      <c r="G16" s="197"/>
      <c r="H16" s="197"/>
      <c r="I16" s="197"/>
      <c r="J16" s="197"/>
      <c r="K16" s="197"/>
    </row>
    <row r="17" spans="2:11" ht="20.100000000000001" customHeight="1" x14ac:dyDescent="0.25">
      <c r="B17" s="85" t="s">
        <v>18</v>
      </c>
      <c r="C17" s="225" t="str">
        <f>Koki</f>
        <v>2017/05/31 ~ 2017/12/31</v>
      </c>
      <c r="D17" s="228"/>
      <c r="E17" s="85" t="s">
        <v>22</v>
      </c>
      <c r="F17" s="225" t="str">
        <f>SiharaiJoken_Text</f>
        <v>(支払条件)</v>
      </c>
      <c r="G17" s="199"/>
      <c r="H17" s="199"/>
      <c r="I17" s="199"/>
      <c r="J17" s="199"/>
      <c r="K17" s="199"/>
    </row>
    <row r="18" spans="2:11" ht="20.100000000000001" customHeight="1" x14ac:dyDescent="0.25">
      <c r="B18" s="85" t="s">
        <v>19</v>
      </c>
      <c r="C18" s="225" t="str">
        <f>Biko_Text</f>
        <v>＊＊＊＊＊＊＊＊＊＊</v>
      </c>
      <c r="D18" s="228"/>
      <c r="E18" s="85"/>
      <c r="F18" s="85"/>
      <c r="G18" s="85"/>
      <c r="H18" s="75"/>
      <c r="I18" s="75"/>
      <c r="J18" s="75"/>
      <c r="K18" s="76"/>
    </row>
    <row r="19" spans="2:11" ht="21" customHeight="1" x14ac:dyDescent="0.25">
      <c r="B19" s="77" t="s">
        <v>21</v>
      </c>
    </row>
    <row r="21" spans="2:11" x14ac:dyDescent="0.15">
      <c r="B21" s="193" t="s">
        <v>10</v>
      </c>
      <c r="C21" s="193"/>
      <c r="D21" s="193" t="s">
        <v>11</v>
      </c>
      <c r="E21" s="193"/>
      <c r="F21" s="193"/>
      <c r="G21" s="222" t="s">
        <v>15</v>
      </c>
      <c r="H21" s="223"/>
      <c r="I21" s="223"/>
      <c r="J21" s="223"/>
      <c r="K21" s="91" t="s">
        <v>78</v>
      </c>
    </row>
    <row r="22" spans="2:11" ht="26.1" customHeight="1" x14ac:dyDescent="0.15">
      <c r="B22" s="200"/>
      <c r="C22" s="200"/>
      <c r="D22" s="200"/>
      <c r="E22" s="200"/>
      <c r="F22" s="200"/>
      <c r="G22" s="220"/>
      <c r="H22" s="221"/>
      <c r="I22" s="94"/>
      <c r="J22" s="94"/>
      <c r="K22" s="124"/>
    </row>
    <row r="23" spans="2:11" ht="26.1" customHeight="1" x14ac:dyDescent="0.15">
      <c r="B23" s="202"/>
      <c r="C23" s="202"/>
      <c r="D23" s="202"/>
      <c r="E23" s="202"/>
      <c r="F23" s="202"/>
      <c r="G23" s="218"/>
      <c r="H23" s="219"/>
      <c r="I23" s="95"/>
      <c r="J23" s="95"/>
      <c r="K23" s="125"/>
    </row>
    <row r="24" spans="2:11" ht="26.1" customHeight="1" x14ac:dyDescent="0.15">
      <c r="B24" s="200"/>
      <c r="C24" s="200"/>
      <c r="D24" s="200"/>
      <c r="E24" s="200"/>
      <c r="F24" s="200"/>
      <c r="G24" s="220"/>
      <c r="H24" s="221"/>
      <c r="I24" s="94"/>
      <c r="J24" s="94"/>
      <c r="K24" s="124"/>
    </row>
    <row r="25" spans="2:11" ht="26.1" customHeight="1" x14ac:dyDescent="0.15">
      <c r="B25" s="202"/>
      <c r="C25" s="202"/>
      <c r="D25" s="202"/>
      <c r="E25" s="202"/>
      <c r="F25" s="202"/>
      <c r="G25" s="218"/>
      <c r="H25" s="219"/>
      <c r="I25" s="95"/>
      <c r="J25" s="95"/>
      <c r="K25" s="125"/>
    </row>
    <row r="26" spans="2:11" ht="26.1" customHeight="1" x14ac:dyDescent="0.15">
      <c r="B26" s="200"/>
      <c r="C26" s="200"/>
      <c r="D26" s="200"/>
      <c r="E26" s="200"/>
      <c r="F26" s="200"/>
      <c r="G26" s="220"/>
      <c r="H26" s="221"/>
      <c r="I26" s="94"/>
      <c r="J26" s="94"/>
      <c r="K26" s="124"/>
    </row>
    <row r="27" spans="2:11" ht="26.1" customHeight="1" x14ac:dyDescent="0.15">
      <c r="B27" s="202"/>
      <c r="C27" s="202"/>
      <c r="D27" s="202"/>
      <c r="E27" s="202"/>
      <c r="F27" s="202"/>
      <c r="G27" s="218"/>
      <c r="H27" s="219"/>
      <c r="I27" s="95"/>
      <c r="J27" s="95"/>
      <c r="K27" s="125"/>
    </row>
    <row r="28" spans="2:11" ht="26.1" customHeight="1" x14ac:dyDescent="0.15">
      <c r="B28" s="200"/>
      <c r="C28" s="200"/>
      <c r="D28" s="200"/>
      <c r="E28" s="200"/>
      <c r="F28" s="200"/>
      <c r="G28" s="220"/>
      <c r="H28" s="221"/>
      <c r="I28" s="94"/>
      <c r="J28" s="94"/>
      <c r="K28" s="124"/>
    </row>
    <row r="29" spans="2:11" ht="26.1" customHeight="1" x14ac:dyDescent="0.15">
      <c r="B29" s="202"/>
      <c r="C29" s="202"/>
      <c r="D29" s="202"/>
      <c r="E29" s="202"/>
      <c r="F29" s="202"/>
      <c r="G29" s="218"/>
      <c r="H29" s="219"/>
      <c r="I29" s="95"/>
      <c r="J29" s="95"/>
      <c r="K29" s="125"/>
    </row>
    <row r="30" spans="2:11" ht="26.1" customHeight="1" x14ac:dyDescent="0.15">
      <c r="B30" s="200"/>
      <c r="C30" s="200"/>
      <c r="D30" s="200"/>
      <c r="E30" s="200"/>
      <c r="F30" s="200"/>
      <c r="G30" s="220"/>
      <c r="H30" s="221"/>
      <c r="I30" s="94"/>
      <c r="J30" s="94"/>
      <c r="K30" s="124"/>
    </row>
    <row r="31" spans="2:11" ht="26.1" customHeight="1" x14ac:dyDescent="0.15">
      <c r="B31" s="202"/>
      <c r="C31" s="202"/>
      <c r="D31" s="202"/>
      <c r="E31" s="202"/>
      <c r="F31" s="202"/>
      <c r="G31" s="218"/>
      <c r="H31" s="219"/>
      <c r="I31" s="95"/>
      <c r="J31" s="95"/>
      <c r="K31" s="125"/>
    </row>
    <row r="32" spans="2:11" ht="26.1" customHeight="1" x14ac:dyDescent="0.15">
      <c r="B32" s="200"/>
      <c r="C32" s="200"/>
      <c r="D32" s="200"/>
      <c r="E32" s="200"/>
      <c r="F32" s="200"/>
      <c r="G32" s="220"/>
      <c r="H32" s="221"/>
      <c r="I32" s="94"/>
      <c r="J32" s="94"/>
      <c r="K32" s="124"/>
    </row>
    <row r="33" spans="2:11" ht="26.1" customHeight="1" x14ac:dyDescent="0.15">
      <c r="B33" s="202"/>
      <c r="C33" s="202"/>
      <c r="D33" s="202"/>
      <c r="E33" s="202"/>
      <c r="F33" s="202"/>
      <c r="G33" s="218"/>
      <c r="H33" s="219"/>
      <c r="I33" s="95"/>
      <c r="J33" s="95"/>
      <c r="K33" s="125"/>
    </row>
    <row r="34" spans="2:11" ht="26.1" customHeight="1" x14ac:dyDescent="0.15">
      <c r="B34" s="200"/>
      <c r="C34" s="200"/>
      <c r="D34" s="200"/>
      <c r="E34" s="200"/>
      <c r="F34" s="200"/>
      <c r="G34" s="220"/>
      <c r="H34" s="221"/>
      <c r="I34" s="94"/>
      <c r="J34" s="94"/>
      <c r="K34" s="124"/>
    </row>
    <row r="35" spans="2:11" ht="26.1" customHeight="1" x14ac:dyDescent="0.15">
      <c r="B35" s="202"/>
      <c r="C35" s="202"/>
      <c r="D35" s="202"/>
      <c r="E35" s="202"/>
      <c r="F35" s="202"/>
      <c r="G35" s="218"/>
      <c r="H35" s="219"/>
      <c r="I35" s="95"/>
      <c r="J35" s="95"/>
      <c r="K35" s="125"/>
    </row>
    <row r="36" spans="2:11" ht="26.1" customHeight="1" x14ac:dyDescent="0.15">
      <c r="B36" s="200"/>
      <c r="C36" s="200"/>
      <c r="D36" s="200"/>
      <c r="E36" s="200"/>
      <c r="F36" s="200"/>
      <c r="G36" s="220"/>
      <c r="H36" s="221"/>
      <c r="I36" s="94"/>
      <c r="J36" s="94"/>
      <c r="K36" s="124"/>
    </row>
    <row r="37" spans="2:11" ht="26.1" customHeight="1" x14ac:dyDescent="0.15">
      <c r="B37" s="205"/>
      <c r="C37" s="206"/>
      <c r="D37" s="205"/>
      <c r="E37" s="207"/>
      <c r="F37" s="206"/>
      <c r="G37" s="218"/>
      <c r="H37" s="219"/>
      <c r="I37" s="95"/>
      <c r="J37" s="95"/>
      <c r="K37" s="125"/>
    </row>
    <row r="38" spans="2:11" ht="26.1" customHeight="1" x14ac:dyDescent="0.15">
      <c r="H38" s="204" t="s">
        <v>9</v>
      </c>
      <c r="I38" s="180"/>
      <c r="J38" s="99">
        <f>SUM(G22:G37)</f>
        <v>0</v>
      </c>
      <c r="K38" s="98"/>
    </row>
  </sheetData>
  <mergeCells count="69">
    <mergeCell ref="I1:K1"/>
    <mergeCell ref="I2:K2"/>
    <mergeCell ref="H38:I38"/>
    <mergeCell ref="G22:H22"/>
    <mergeCell ref="G23:H23"/>
    <mergeCell ref="G24:H24"/>
    <mergeCell ref="G25:H25"/>
    <mergeCell ref="G26:H26"/>
    <mergeCell ref="G27:H27"/>
    <mergeCell ref="G28:H28"/>
    <mergeCell ref="G29:H29"/>
    <mergeCell ref="G30:H30"/>
    <mergeCell ref="G31:H31"/>
    <mergeCell ref="G32:H32"/>
    <mergeCell ref="G33:H33"/>
    <mergeCell ref="G34:H34"/>
    <mergeCell ref="G35:H35"/>
    <mergeCell ref="G36:H36"/>
    <mergeCell ref="B37:C37"/>
    <mergeCell ref="D37:F37"/>
    <mergeCell ref="B35:C35"/>
    <mergeCell ref="G37:H37"/>
    <mergeCell ref="B36:C36"/>
    <mergeCell ref="D36:F36"/>
    <mergeCell ref="B29:C29"/>
    <mergeCell ref="D29:F29"/>
    <mergeCell ref="B30:C30"/>
    <mergeCell ref="D30:F30"/>
    <mergeCell ref="D35:F35"/>
    <mergeCell ref="B31:C31"/>
    <mergeCell ref="D31:F31"/>
    <mergeCell ref="B32:C32"/>
    <mergeCell ref="D32:F32"/>
    <mergeCell ref="B33:C33"/>
    <mergeCell ref="D33:F33"/>
    <mergeCell ref="B34:C34"/>
    <mergeCell ref="D34:F34"/>
    <mergeCell ref="B27:C27"/>
    <mergeCell ref="D27:F27"/>
    <mergeCell ref="B28:C28"/>
    <mergeCell ref="D28:F28"/>
    <mergeCell ref="B25:C25"/>
    <mergeCell ref="D25:F25"/>
    <mergeCell ref="B26:C26"/>
    <mergeCell ref="D26:F26"/>
    <mergeCell ref="I3:K3"/>
    <mergeCell ref="B24:C24"/>
    <mergeCell ref="D24:F24"/>
    <mergeCell ref="B21:C21"/>
    <mergeCell ref="D21:F21"/>
    <mergeCell ref="B22:C22"/>
    <mergeCell ref="D22:F22"/>
    <mergeCell ref="B23:C23"/>
    <mergeCell ref="D23:F23"/>
    <mergeCell ref="B5:D5"/>
    <mergeCell ref="B6:D6"/>
    <mergeCell ref="B8:D8"/>
    <mergeCell ref="B9:D9"/>
    <mergeCell ref="C16:D16"/>
    <mergeCell ref="F16:K16"/>
    <mergeCell ref="C17:D17"/>
    <mergeCell ref="F17:K17"/>
    <mergeCell ref="C18:D18"/>
    <mergeCell ref="G21:J21"/>
    <mergeCell ref="C11:D11"/>
    <mergeCell ref="C12:D12"/>
    <mergeCell ref="C13:D13"/>
    <mergeCell ref="C14:D14"/>
    <mergeCell ref="C15:D15"/>
  </mergeCells>
  <phoneticPr fontId="1"/>
  <conditionalFormatting sqref="B11:D14">
    <cfRule type="expression" dxfId="1" priority="1">
      <formula>$B11&lt;&gt;""</formula>
    </cfRule>
  </conditionalFormatting>
  <conditionalFormatting sqref="I3:K3">
    <cfRule type="expression" dxfId="0" priority="2" stopIfTrue="1">
      <formula xml:space="preserve"> $I$3 = ""</formula>
    </cfRule>
  </conditionalFormatting>
  <pageMargins left="0.25" right="0.25" top="0.75" bottom="0.75" header="0.3" footer="0.3"/>
  <pageSetup paperSize="9" scale="96" fitToHeight="0" orientation="portrait" horizontalDpi="300" verticalDpi="30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>
    <pageSetUpPr fitToPage="1"/>
  </sheetPr>
  <dimension ref="B1:L31"/>
  <sheetViews>
    <sheetView showGridLines="0" zoomScaleNormal="100" workbookViewId="0"/>
  </sheetViews>
  <sheetFormatPr defaultRowHeight="14.25" x14ac:dyDescent="0.15"/>
  <cols>
    <col min="1" max="1" width="3.625" style="61" customWidth="1"/>
    <col min="2" max="2" width="10.625" style="61" customWidth="1"/>
    <col min="3" max="3" width="20.625" style="61" customWidth="1"/>
    <col min="4" max="4" width="14.5" style="61" customWidth="1"/>
    <col min="5" max="5" width="8.625" style="61" customWidth="1"/>
    <col min="6" max="6" width="5.125" style="61" customWidth="1"/>
    <col min="7" max="8" width="5.625" style="61" customWidth="1"/>
    <col min="9" max="9" width="3.625" style="61" customWidth="1"/>
    <col min="10" max="10" width="10.625" style="61" customWidth="1"/>
    <col min="11" max="11" width="12.125" style="74" customWidth="1"/>
    <col min="12" max="12" width="2.625" style="61" customWidth="1"/>
    <col min="13" max="16384" width="9" style="61"/>
  </cols>
  <sheetData>
    <row r="1" spans="2:12" ht="12.75" customHeight="1" x14ac:dyDescent="0.25">
      <c r="G1" s="133"/>
      <c r="H1" s="133"/>
      <c r="I1" s="175" t="str">
        <f>IF(DispHachuNo="","","注文書番号　　 " &amp; DispHachuNo)</f>
        <v>注文書番号　　 12345678-1</v>
      </c>
      <c r="J1" s="175"/>
      <c r="K1" s="175"/>
    </row>
    <row r="2" spans="2:12" ht="15.75" customHeight="1" x14ac:dyDescent="0.15">
      <c r="G2" s="133"/>
      <c r="H2" s="133"/>
      <c r="I2" s="214" t="str">
        <f>IF(ChumonOutDate_Text="","","注文書発行日　"&amp;TEXT(ChumonOutDate_Text,"yyyy年mm月dd日(aaa)"))</f>
        <v>注文書発行日　2017年12月31日(日)</v>
      </c>
      <c r="J2" s="214"/>
      <c r="K2" s="214"/>
      <c r="L2" s="89"/>
    </row>
    <row r="4" spans="2:12" x14ac:dyDescent="0.15">
      <c r="B4" s="193" t="s">
        <v>10</v>
      </c>
      <c r="C4" s="193"/>
      <c r="D4" s="193" t="s">
        <v>11</v>
      </c>
      <c r="E4" s="193"/>
      <c r="F4" s="193"/>
      <c r="G4" s="222" t="s">
        <v>15</v>
      </c>
      <c r="H4" s="223"/>
      <c r="I4" s="223"/>
      <c r="J4" s="223"/>
      <c r="K4" s="91" t="s">
        <v>78</v>
      </c>
    </row>
    <row r="5" spans="2:12" ht="26.1" customHeight="1" x14ac:dyDescent="0.15">
      <c r="B5" s="200"/>
      <c r="C5" s="200"/>
      <c r="D5" s="200"/>
      <c r="E5" s="200"/>
      <c r="F5" s="200"/>
      <c r="G5" s="220"/>
      <c r="H5" s="221"/>
      <c r="I5" s="100"/>
      <c r="J5" s="94"/>
      <c r="K5" s="122"/>
    </row>
    <row r="6" spans="2:12" ht="26.1" customHeight="1" x14ac:dyDescent="0.15">
      <c r="B6" s="202"/>
      <c r="C6" s="202"/>
      <c r="D6" s="202"/>
      <c r="E6" s="202"/>
      <c r="F6" s="202"/>
      <c r="G6" s="218"/>
      <c r="H6" s="219"/>
      <c r="I6" s="101"/>
      <c r="J6" s="95"/>
      <c r="K6" s="126"/>
    </row>
    <row r="7" spans="2:12" ht="26.1" customHeight="1" x14ac:dyDescent="0.15">
      <c r="B7" s="200"/>
      <c r="C7" s="200"/>
      <c r="D7" s="200"/>
      <c r="E7" s="200"/>
      <c r="F7" s="200"/>
      <c r="G7" s="220"/>
      <c r="H7" s="221"/>
      <c r="I7" s="100"/>
      <c r="J7" s="94"/>
      <c r="K7" s="122"/>
    </row>
    <row r="8" spans="2:12" ht="26.1" customHeight="1" x14ac:dyDescent="0.15">
      <c r="B8" s="202"/>
      <c r="C8" s="202"/>
      <c r="D8" s="202"/>
      <c r="E8" s="202"/>
      <c r="F8" s="202"/>
      <c r="G8" s="218"/>
      <c r="H8" s="219"/>
      <c r="I8" s="101"/>
      <c r="J8" s="95"/>
      <c r="K8" s="126"/>
    </row>
    <row r="9" spans="2:12" ht="26.1" customHeight="1" x14ac:dyDescent="0.15">
      <c r="B9" s="200"/>
      <c r="C9" s="200"/>
      <c r="D9" s="200"/>
      <c r="E9" s="200"/>
      <c r="F9" s="200"/>
      <c r="G9" s="220"/>
      <c r="H9" s="221"/>
      <c r="I9" s="100"/>
      <c r="J9" s="94"/>
      <c r="K9" s="122"/>
    </row>
    <row r="10" spans="2:12" ht="26.1" customHeight="1" x14ac:dyDescent="0.15">
      <c r="B10" s="202"/>
      <c r="C10" s="202"/>
      <c r="D10" s="202"/>
      <c r="E10" s="202"/>
      <c r="F10" s="202"/>
      <c r="G10" s="218"/>
      <c r="H10" s="219"/>
      <c r="I10" s="101"/>
      <c r="J10" s="95"/>
      <c r="K10" s="126"/>
    </row>
    <row r="11" spans="2:12" ht="26.1" customHeight="1" x14ac:dyDescent="0.15">
      <c r="B11" s="200"/>
      <c r="C11" s="200"/>
      <c r="D11" s="200"/>
      <c r="E11" s="200"/>
      <c r="F11" s="200"/>
      <c r="G11" s="220"/>
      <c r="H11" s="221"/>
      <c r="I11" s="100"/>
      <c r="J11" s="94"/>
      <c r="K11" s="122"/>
    </row>
    <row r="12" spans="2:12" ht="26.1" customHeight="1" x14ac:dyDescent="0.15">
      <c r="B12" s="202"/>
      <c r="C12" s="202"/>
      <c r="D12" s="202"/>
      <c r="E12" s="202"/>
      <c r="F12" s="202"/>
      <c r="G12" s="218"/>
      <c r="H12" s="219"/>
      <c r="I12" s="101"/>
      <c r="J12" s="95"/>
      <c r="K12" s="126"/>
    </row>
    <row r="13" spans="2:12" ht="26.1" customHeight="1" x14ac:dyDescent="0.15">
      <c r="B13" s="200"/>
      <c r="C13" s="200"/>
      <c r="D13" s="200"/>
      <c r="E13" s="200"/>
      <c r="F13" s="200"/>
      <c r="G13" s="220"/>
      <c r="H13" s="221"/>
      <c r="I13" s="100"/>
      <c r="J13" s="94"/>
      <c r="K13" s="122"/>
    </row>
    <row r="14" spans="2:12" ht="26.1" customHeight="1" x14ac:dyDescent="0.15">
      <c r="B14" s="202"/>
      <c r="C14" s="202"/>
      <c r="D14" s="202"/>
      <c r="E14" s="202"/>
      <c r="F14" s="202"/>
      <c r="G14" s="218"/>
      <c r="H14" s="219"/>
      <c r="I14" s="101"/>
      <c r="J14" s="95"/>
      <c r="K14" s="126"/>
    </row>
    <row r="15" spans="2:12" ht="26.1" customHeight="1" x14ac:dyDescent="0.15">
      <c r="B15" s="200"/>
      <c r="C15" s="200"/>
      <c r="D15" s="200"/>
      <c r="E15" s="200"/>
      <c r="F15" s="200"/>
      <c r="G15" s="220"/>
      <c r="H15" s="221"/>
      <c r="I15" s="100"/>
      <c r="J15" s="94"/>
      <c r="K15" s="122"/>
    </row>
    <row r="16" spans="2:12" ht="26.1" customHeight="1" x14ac:dyDescent="0.15">
      <c r="B16" s="202"/>
      <c r="C16" s="202"/>
      <c r="D16" s="202"/>
      <c r="E16" s="202"/>
      <c r="F16" s="202"/>
      <c r="G16" s="218"/>
      <c r="H16" s="219"/>
      <c r="I16" s="101"/>
      <c r="J16" s="95"/>
      <c r="K16" s="126"/>
    </row>
    <row r="17" spans="2:11" ht="26.1" customHeight="1" x14ac:dyDescent="0.15">
      <c r="B17" s="200"/>
      <c r="C17" s="200"/>
      <c r="D17" s="200"/>
      <c r="E17" s="200"/>
      <c r="F17" s="200"/>
      <c r="G17" s="220"/>
      <c r="H17" s="221"/>
      <c r="I17" s="100"/>
      <c r="J17" s="94"/>
      <c r="K17" s="122"/>
    </row>
    <row r="18" spans="2:11" ht="26.1" customHeight="1" x14ac:dyDescent="0.15">
      <c r="B18" s="202"/>
      <c r="C18" s="202"/>
      <c r="D18" s="202"/>
      <c r="E18" s="202"/>
      <c r="F18" s="202"/>
      <c r="G18" s="218"/>
      <c r="H18" s="219"/>
      <c r="I18" s="101"/>
      <c r="J18" s="95"/>
      <c r="K18" s="126"/>
    </row>
    <row r="19" spans="2:11" ht="26.1" customHeight="1" x14ac:dyDescent="0.15">
      <c r="B19" s="200"/>
      <c r="C19" s="200"/>
      <c r="D19" s="200"/>
      <c r="E19" s="200"/>
      <c r="F19" s="200"/>
      <c r="G19" s="220"/>
      <c r="H19" s="221"/>
      <c r="I19" s="100"/>
      <c r="J19" s="94"/>
      <c r="K19" s="122"/>
    </row>
    <row r="20" spans="2:11" ht="26.1" customHeight="1" x14ac:dyDescent="0.15">
      <c r="B20" s="202"/>
      <c r="C20" s="202"/>
      <c r="D20" s="202"/>
      <c r="E20" s="202"/>
      <c r="F20" s="202"/>
      <c r="G20" s="218"/>
      <c r="H20" s="219"/>
      <c r="I20" s="101"/>
      <c r="J20" s="95"/>
      <c r="K20" s="126"/>
    </row>
    <row r="21" spans="2:11" ht="26.1" customHeight="1" x14ac:dyDescent="0.15">
      <c r="B21" s="200"/>
      <c r="C21" s="200"/>
      <c r="D21" s="200"/>
      <c r="E21" s="200"/>
      <c r="F21" s="200"/>
      <c r="G21" s="220"/>
      <c r="H21" s="221"/>
      <c r="I21" s="100"/>
      <c r="J21" s="94"/>
      <c r="K21" s="122"/>
    </row>
    <row r="22" spans="2:11" ht="26.1" customHeight="1" x14ac:dyDescent="0.15">
      <c r="B22" s="202"/>
      <c r="C22" s="202"/>
      <c r="D22" s="202"/>
      <c r="E22" s="202"/>
      <c r="F22" s="202"/>
      <c r="G22" s="218"/>
      <c r="H22" s="219"/>
      <c r="I22" s="101"/>
      <c r="J22" s="95"/>
      <c r="K22" s="126"/>
    </row>
    <row r="23" spans="2:11" ht="26.1" customHeight="1" x14ac:dyDescent="0.15">
      <c r="B23" s="200"/>
      <c r="C23" s="200"/>
      <c r="D23" s="200"/>
      <c r="E23" s="200"/>
      <c r="F23" s="200"/>
      <c r="G23" s="220"/>
      <c r="H23" s="221"/>
      <c r="I23" s="100"/>
      <c r="J23" s="94"/>
      <c r="K23" s="122"/>
    </row>
    <row r="24" spans="2:11" ht="26.1" customHeight="1" x14ac:dyDescent="0.15">
      <c r="B24" s="202"/>
      <c r="C24" s="202"/>
      <c r="D24" s="202"/>
      <c r="E24" s="202"/>
      <c r="F24" s="202"/>
      <c r="G24" s="218"/>
      <c r="H24" s="219"/>
      <c r="I24" s="101"/>
      <c r="J24" s="95"/>
      <c r="K24" s="126"/>
    </row>
    <row r="25" spans="2:11" ht="26.1" customHeight="1" x14ac:dyDescent="0.15">
      <c r="B25" s="200"/>
      <c r="C25" s="200"/>
      <c r="D25" s="200"/>
      <c r="E25" s="200"/>
      <c r="F25" s="200"/>
      <c r="G25" s="220"/>
      <c r="H25" s="221"/>
      <c r="I25" s="100"/>
      <c r="J25" s="94"/>
      <c r="K25" s="122"/>
    </row>
    <row r="26" spans="2:11" ht="26.1" customHeight="1" x14ac:dyDescent="0.15">
      <c r="B26" s="202"/>
      <c r="C26" s="202"/>
      <c r="D26" s="202"/>
      <c r="E26" s="202"/>
      <c r="F26" s="202"/>
      <c r="G26" s="218"/>
      <c r="H26" s="219"/>
      <c r="I26" s="101"/>
      <c r="J26" s="95"/>
      <c r="K26" s="126"/>
    </row>
    <row r="27" spans="2:11" ht="26.1" customHeight="1" x14ac:dyDescent="0.15">
      <c r="B27" s="200"/>
      <c r="C27" s="200"/>
      <c r="D27" s="200"/>
      <c r="E27" s="200"/>
      <c r="F27" s="200"/>
      <c r="G27" s="220"/>
      <c r="H27" s="221"/>
      <c r="I27" s="100"/>
      <c r="J27" s="94"/>
      <c r="K27" s="122"/>
    </row>
    <row r="28" spans="2:11" ht="26.1" customHeight="1" x14ac:dyDescent="0.15">
      <c r="B28" s="202"/>
      <c r="C28" s="202"/>
      <c r="D28" s="202"/>
      <c r="E28" s="202"/>
      <c r="F28" s="202"/>
      <c r="G28" s="218"/>
      <c r="H28" s="219"/>
      <c r="I28" s="101"/>
      <c r="J28" s="95"/>
      <c r="K28" s="126"/>
    </row>
    <row r="29" spans="2:11" ht="26.1" customHeight="1" x14ac:dyDescent="0.15">
      <c r="B29" s="200"/>
      <c r="C29" s="200"/>
      <c r="D29" s="200"/>
      <c r="E29" s="200"/>
      <c r="F29" s="200"/>
      <c r="G29" s="220"/>
      <c r="H29" s="221"/>
      <c r="I29" s="100"/>
      <c r="J29" s="94"/>
      <c r="K29" s="122"/>
    </row>
    <row r="30" spans="2:11" ht="26.1" customHeight="1" x14ac:dyDescent="0.15">
      <c r="B30" s="202"/>
      <c r="C30" s="202"/>
      <c r="D30" s="202"/>
      <c r="E30" s="202"/>
      <c r="F30" s="202"/>
      <c r="G30" s="218"/>
      <c r="H30" s="219"/>
      <c r="I30" s="101"/>
      <c r="J30" s="95"/>
      <c r="K30" s="126"/>
    </row>
    <row r="31" spans="2:11" ht="26.1" customHeight="1" x14ac:dyDescent="0.15">
      <c r="G31" s="204" t="s">
        <v>9</v>
      </c>
      <c r="H31" s="180"/>
      <c r="I31" s="180"/>
      <c r="J31" s="99"/>
      <c r="K31" s="98"/>
    </row>
  </sheetData>
  <mergeCells count="84">
    <mergeCell ref="I1:K1"/>
    <mergeCell ref="I2:K2"/>
    <mergeCell ref="G31:I31"/>
    <mergeCell ref="G28:H28"/>
    <mergeCell ref="G29:H29"/>
    <mergeCell ref="G30:H30"/>
    <mergeCell ref="G22:H22"/>
    <mergeCell ref="G23:H23"/>
    <mergeCell ref="G24:H24"/>
    <mergeCell ref="G25:H25"/>
    <mergeCell ref="G26:H26"/>
    <mergeCell ref="G27:H27"/>
    <mergeCell ref="G16:H16"/>
    <mergeCell ref="G17:H17"/>
    <mergeCell ref="G18:H18"/>
    <mergeCell ref="G19:H19"/>
    <mergeCell ref="G20:H20"/>
    <mergeCell ref="G21:H21"/>
    <mergeCell ref="G10:H10"/>
    <mergeCell ref="G11:H11"/>
    <mergeCell ref="G12:H12"/>
    <mergeCell ref="G13:H13"/>
    <mergeCell ref="G14:H14"/>
    <mergeCell ref="G15:H15"/>
    <mergeCell ref="B30:C30"/>
    <mergeCell ref="D30:F30"/>
    <mergeCell ref="G4:J4"/>
    <mergeCell ref="G5:H5"/>
    <mergeCell ref="G6:H6"/>
    <mergeCell ref="G7:H7"/>
    <mergeCell ref="G8:H8"/>
    <mergeCell ref="G9:H9"/>
    <mergeCell ref="B28:C28"/>
    <mergeCell ref="D28:F28"/>
    <mergeCell ref="B29:C29"/>
    <mergeCell ref="D29:F29"/>
    <mergeCell ref="B26:C26"/>
    <mergeCell ref="D26:F26"/>
    <mergeCell ref="B27:C27"/>
    <mergeCell ref="D27:F27"/>
    <mergeCell ref="B24:C24"/>
    <mergeCell ref="D24:F24"/>
    <mergeCell ref="B25:C25"/>
    <mergeCell ref="D25:F25"/>
    <mergeCell ref="B22:C22"/>
    <mergeCell ref="D22:F22"/>
    <mergeCell ref="B23:C23"/>
    <mergeCell ref="D23:F23"/>
    <mergeCell ref="B20:C20"/>
    <mergeCell ref="D20:F20"/>
    <mergeCell ref="B21:C21"/>
    <mergeCell ref="D21:F21"/>
    <mergeCell ref="B18:C18"/>
    <mergeCell ref="D18:F18"/>
    <mergeCell ref="B19:C19"/>
    <mergeCell ref="D19:F19"/>
    <mergeCell ref="B16:C16"/>
    <mergeCell ref="D16:F16"/>
    <mergeCell ref="B17:C17"/>
    <mergeCell ref="D17:F17"/>
    <mergeCell ref="B14:C14"/>
    <mergeCell ref="D14:F14"/>
    <mergeCell ref="B15:C15"/>
    <mergeCell ref="D15:F15"/>
    <mergeCell ref="B4:C4"/>
    <mergeCell ref="D4:F4"/>
    <mergeCell ref="B5:C5"/>
    <mergeCell ref="D5:F5"/>
    <mergeCell ref="B10:C10"/>
    <mergeCell ref="D10:F10"/>
    <mergeCell ref="B8:C8"/>
    <mergeCell ref="D8:F8"/>
    <mergeCell ref="B9:C9"/>
    <mergeCell ref="D9:F9"/>
    <mergeCell ref="B6:C6"/>
    <mergeCell ref="D6:F6"/>
    <mergeCell ref="B7:C7"/>
    <mergeCell ref="D7:F7"/>
    <mergeCell ref="B12:C12"/>
    <mergeCell ref="D12:F12"/>
    <mergeCell ref="B13:C13"/>
    <mergeCell ref="D13:F13"/>
    <mergeCell ref="B11:C11"/>
    <mergeCell ref="D11:F11"/>
  </mergeCells>
  <phoneticPr fontId="1"/>
  <pageMargins left="0.25" right="0.25" top="0.75" bottom="0.75" header="0.3" footer="0.3"/>
  <pageSetup paperSize="9" fitToHeight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B1:P29"/>
  <sheetViews>
    <sheetView showGridLines="0" tabSelected="1" zoomScaleNormal="100" workbookViewId="0"/>
  </sheetViews>
  <sheetFormatPr defaultRowHeight="14.25" x14ac:dyDescent="0.15"/>
  <cols>
    <col min="1" max="2" width="10.625" style="61" customWidth="1"/>
    <col min="3" max="3" width="7.125" style="61" customWidth="1"/>
    <col min="4" max="4" width="5.625" style="61" customWidth="1"/>
    <col min="5" max="5" width="10.625" style="61" customWidth="1"/>
    <col min="6" max="9" width="7.125" style="61" customWidth="1"/>
    <col min="10" max="10" width="15.625" style="61" customWidth="1"/>
    <col min="11" max="11" width="7.125" style="61" customWidth="1"/>
    <col min="12" max="12" width="13.625" style="61" customWidth="1"/>
    <col min="13" max="13" width="11" style="61" customWidth="1"/>
    <col min="14" max="14" width="15.375" style="61" customWidth="1"/>
    <col min="15" max="15" width="9" style="61"/>
    <col min="16" max="16" width="0" style="61" hidden="1" customWidth="1"/>
    <col min="17" max="16384" width="9" style="61"/>
  </cols>
  <sheetData>
    <row r="1" spans="2:16" x14ac:dyDescent="0.25">
      <c r="M1" s="175" t="str">
        <f t="shared" ref="M1" si="0" xml:space="preserve"> IF(P1&lt;&gt;"","受注番号　　　"&amp;P1,"注文書番号　"&amp;P2)</f>
        <v>注文書番号　12345678-1</v>
      </c>
      <c r="N1" s="175"/>
      <c r="P1" s="61" t="str">
        <f>IF(JuchuNo="","",JuchuNo)</f>
        <v/>
      </c>
    </row>
    <row r="2" spans="2:16" x14ac:dyDescent="0.15">
      <c r="M2" s="176" t="str">
        <f t="shared" ref="M2" si="1" xml:space="preserve"> IF(P1&lt;&gt;"","注文書番号　　"&amp;P2,"注文書発行日　"&amp;P3)</f>
        <v>注文書発行日　2017年12月31日(日)</v>
      </c>
      <c r="N2" s="176"/>
      <c r="P2" s="61" t="str">
        <f>DispHachuNo</f>
        <v>12345678-1</v>
      </c>
    </row>
    <row r="3" spans="2:16" x14ac:dyDescent="0.15">
      <c r="M3" s="186" t="str">
        <f t="shared" ref="M3" si="2" xml:space="preserve"> IF(P1&lt;&gt;"","注文書発行日　"&amp;P3,"")</f>
        <v/>
      </c>
      <c r="N3" s="186"/>
      <c r="P3" s="61" t="str">
        <f>TEXT(ChumonOutDate_Text,"yyyy年mm月dd日(aaa)")</f>
        <v>2017年12月31日(日)</v>
      </c>
    </row>
    <row r="6" spans="2:16" ht="14.25" customHeight="1" x14ac:dyDescent="0.15">
      <c r="B6" s="63"/>
    </row>
    <row r="7" spans="2:16" ht="29.25" customHeight="1" x14ac:dyDescent="0.15">
      <c r="B7" s="187" t="str">
        <f>Shiharaisakimei_Keisyo</f>
        <v xml:space="preserve">サンプル建設株式会社 </v>
      </c>
      <c r="C7" s="188"/>
      <c r="D7" s="188"/>
      <c r="E7" s="188"/>
      <c r="F7" s="188"/>
      <c r="G7" s="188"/>
      <c r="H7" s="188"/>
      <c r="I7" s="135"/>
    </row>
    <row r="8" spans="2:16" ht="20.25" customHeight="1" x14ac:dyDescent="0.15">
      <c r="B8" s="189" t="str">
        <f>ShiharaisakiTantosya_Text</f>
        <v>担当者名 様</v>
      </c>
      <c r="C8" s="188"/>
      <c r="D8" s="188"/>
      <c r="E8" s="188"/>
      <c r="F8" s="188"/>
      <c r="G8" s="188"/>
      <c r="H8" s="188"/>
      <c r="I8" s="135"/>
    </row>
    <row r="9" spans="2:16" ht="17.25" customHeight="1" x14ac:dyDescent="0.15">
      <c r="B9" s="64" t="str">
        <f>TorihikisakiYubinNo_Text</f>
        <v>〒560-4548</v>
      </c>
    </row>
    <row r="10" spans="2:16" ht="15.75" x14ac:dyDescent="0.15">
      <c r="B10" s="190" t="str">
        <f>TorihikisakiJyusyo</f>
        <v>東京都墨田区千歳3-6</v>
      </c>
      <c r="C10" s="188"/>
      <c r="D10" s="188"/>
      <c r="E10" s="188"/>
      <c r="F10" s="188"/>
      <c r="G10" s="188"/>
      <c r="H10" s="188"/>
      <c r="I10" s="135"/>
    </row>
    <row r="11" spans="2:16" ht="15.75" x14ac:dyDescent="0.15">
      <c r="B11" s="64" t="str">
        <f>TorihikisakiTelNo_Text</f>
        <v>TEL:03-5568-4444</v>
      </c>
      <c r="C11" s="64"/>
      <c r="D11" s="64"/>
      <c r="E11" s="64" t="str">
        <f>TorihikisakiFaxNo_Text</f>
        <v>FAX:03-5568-4443</v>
      </c>
    </row>
    <row r="12" spans="2:16" ht="15.75" x14ac:dyDescent="0.15">
      <c r="B12" s="64"/>
    </row>
    <row r="13" spans="2:16" ht="15.75" x14ac:dyDescent="0.15">
      <c r="B13" s="64" t="s">
        <v>66</v>
      </c>
    </row>
    <row r="14" spans="2:16" ht="15.75" x14ac:dyDescent="0.15">
      <c r="B14" s="64" t="s">
        <v>1</v>
      </c>
    </row>
    <row r="20" spans="2:14" ht="19.5" customHeight="1" x14ac:dyDescent="0.15"/>
    <row r="21" spans="2:14" ht="19.5" customHeight="1" x14ac:dyDescent="0.15">
      <c r="B21" s="154" t="str">
        <f>IF(TaxCalType=0,"","注文金額")</f>
        <v>注文金額</v>
      </c>
      <c r="C21" s="155" t="str">
        <f>IF(TaxCalType=0,"",IF(DispKeigenRate="","",LEFT(DispKeigenRate_Text,LEN(DispKeigenRate_Text)-2)))</f>
        <v>8%対象</v>
      </c>
      <c r="D21" s="169">
        <f>IF(TaxCalType=0,"",IF(DispKeigenRate="","",IF(KeigenObjNow="",KeigenObjTotal,KeigenObjNow)))</f>
        <v>300000</v>
      </c>
      <c r="E21" s="170"/>
      <c r="F21" s="155" t="str">
        <f>IF(TaxCalType=0,"",IF(DispKeigenRate="","","同消費税"))</f>
        <v>同消費税</v>
      </c>
      <c r="G21" s="169">
        <f>IF(TaxCalType=0,"",IF(DispKeigenRate="","",KeigenTotal))</f>
        <v>24000</v>
      </c>
      <c r="H21" s="170"/>
      <c r="I21" s="155" t="str">
        <f>IF(TaxCalType=0,"",IF(DispHyojunRate = "","",LEFT(DispHyojunRate_Text,LEN(DispHyojunRate_Text)-2)))</f>
        <v>10%対象</v>
      </c>
      <c r="J21" s="157">
        <f>IF(TaxCalType=0,"",IF(DispHyojunRate="","",IF(HyojunObjNow="",HyojunObjTotal,HyojunObjNow)))</f>
        <v>250000</v>
      </c>
      <c r="K21" s="155" t="str">
        <f>IF(TaxCalType=0,"",IF(DispHyojunRate="","","同消費税"))</f>
        <v>同消費税</v>
      </c>
      <c r="L21" s="157">
        <f>IF(TaxCalType=0,"",IF(DispHyojunRate="","",HyojunTotal))</f>
        <v>25000</v>
      </c>
      <c r="M21" s="170"/>
      <c r="N21" s="170"/>
    </row>
    <row r="22" spans="2:14" ht="21.95" customHeight="1" x14ac:dyDescent="0.15">
      <c r="B22" s="65" t="str">
        <f>IF(TaxCalType=1,"","注文金額")</f>
        <v/>
      </c>
      <c r="C22" s="156" t="s">
        <v>86</v>
      </c>
      <c r="D22" s="182">
        <f>ZeibetuGokeiKingaku</f>
        <v>1000000</v>
      </c>
      <c r="E22" s="183"/>
      <c r="F22" s="156" t="str">
        <f>IF(TaxCalType=0,"税率","－")</f>
        <v>－</v>
      </c>
      <c r="G22" s="171" t="str">
        <f>IF(TaxCalType=0,DispShohizeiRate,"－")</f>
        <v>－</v>
      </c>
      <c r="H22" s="172"/>
      <c r="I22" s="156" t="s">
        <v>101</v>
      </c>
      <c r="J22" s="173">
        <f>ZeikomiGokeiKingaku</f>
        <v>1080000</v>
      </c>
      <c r="K22" s="174"/>
      <c r="L22" s="180"/>
      <c r="M22" s="180"/>
      <c r="N22" s="181"/>
    </row>
    <row r="23" spans="2:14" ht="21.95" customHeight="1" x14ac:dyDescent="0.15">
      <c r="B23" s="65" t="s">
        <v>2</v>
      </c>
      <c r="C23" s="177" t="str">
        <f>DispHachuNo</f>
        <v>12345678-1</v>
      </c>
      <c r="D23" s="178"/>
      <c r="E23" s="178"/>
      <c r="F23" s="178"/>
      <c r="G23" s="178"/>
      <c r="H23" s="178"/>
      <c r="I23" s="178"/>
      <c r="J23" s="178"/>
      <c r="K23" s="178"/>
      <c r="L23" s="178"/>
      <c r="M23" s="178"/>
      <c r="N23" s="179"/>
    </row>
    <row r="24" spans="2:14" ht="21.95" customHeight="1" x14ac:dyDescent="0.15">
      <c r="B24" s="65" t="str">
        <f>Komokumei_Text</f>
        <v>工事件名</v>
      </c>
      <c r="C24" s="177" t="str">
        <f>KojiKenmei_Text</f>
        <v>工事町2丁目 ビル リフォーム工事</v>
      </c>
      <c r="D24" s="178"/>
      <c r="E24" s="178"/>
      <c r="F24" s="178"/>
      <c r="G24" s="178"/>
      <c r="H24" s="178"/>
      <c r="I24" s="178"/>
      <c r="J24" s="178"/>
      <c r="K24" s="178"/>
      <c r="L24" s="178"/>
      <c r="M24" s="178"/>
      <c r="N24" s="179"/>
    </row>
    <row r="25" spans="2:14" ht="21.95" customHeight="1" x14ac:dyDescent="0.15">
      <c r="B25" s="65" t="s">
        <v>4</v>
      </c>
      <c r="C25" s="184" t="str">
        <f>Koki</f>
        <v>2017/05/31 ~ 2017/12/31</v>
      </c>
      <c r="D25" s="185"/>
      <c r="E25" s="178"/>
      <c r="F25" s="178"/>
      <c r="G25" s="178"/>
      <c r="H25" s="178"/>
      <c r="I25" s="178"/>
      <c r="J25" s="178"/>
      <c r="K25" s="178"/>
      <c r="L25" s="178"/>
      <c r="M25" s="178"/>
      <c r="N25" s="179"/>
    </row>
    <row r="26" spans="2:14" ht="21.95" customHeight="1" x14ac:dyDescent="0.15">
      <c r="B26" s="65" t="s">
        <v>5</v>
      </c>
      <c r="C26" s="177" t="str">
        <f>GenbaJyusyo_Text</f>
        <v>？？県？？市？？町88-888</v>
      </c>
      <c r="D26" s="178"/>
      <c r="E26" s="178"/>
      <c r="F26" s="178"/>
      <c r="G26" s="178"/>
      <c r="H26" s="178"/>
      <c r="I26" s="178"/>
      <c r="J26" s="178"/>
      <c r="K26" s="178"/>
      <c r="L26" s="178"/>
      <c r="M26" s="178"/>
      <c r="N26" s="179"/>
    </row>
    <row r="27" spans="2:14" ht="21.95" customHeight="1" x14ac:dyDescent="0.15">
      <c r="B27" s="65" t="s">
        <v>6</v>
      </c>
      <c r="C27" s="177" t="str">
        <f>Shiharaisaki</f>
        <v>サンプル建設株式会社</v>
      </c>
      <c r="D27" s="178"/>
      <c r="E27" s="178"/>
      <c r="F27" s="178"/>
      <c r="G27" s="178"/>
      <c r="H27" s="178"/>
      <c r="I27" s="178"/>
      <c r="J27" s="178"/>
      <c r="K27" s="178"/>
      <c r="L27" s="178"/>
      <c r="M27" s="178"/>
      <c r="N27" s="179"/>
    </row>
    <row r="28" spans="2:14" ht="21.95" customHeight="1" x14ac:dyDescent="0.15">
      <c r="B28" s="65" t="s">
        <v>7</v>
      </c>
      <c r="C28" s="177" t="str">
        <f>SiharaiJoken_Text</f>
        <v>(支払条件)</v>
      </c>
      <c r="D28" s="178"/>
      <c r="E28" s="178"/>
      <c r="F28" s="178"/>
      <c r="G28" s="178"/>
      <c r="H28" s="178"/>
      <c r="I28" s="178"/>
      <c r="J28" s="178"/>
      <c r="K28" s="178"/>
      <c r="L28" s="178"/>
      <c r="M28" s="178"/>
      <c r="N28" s="179"/>
    </row>
    <row r="29" spans="2:14" ht="21.95" customHeight="1" x14ac:dyDescent="0.15">
      <c r="B29" s="65" t="s">
        <v>8</v>
      </c>
      <c r="C29" s="177" t="str">
        <f>Biko_Text</f>
        <v>＊＊＊＊＊＊＊＊＊＊</v>
      </c>
      <c r="D29" s="178"/>
      <c r="E29" s="178"/>
      <c r="F29" s="178"/>
      <c r="G29" s="178"/>
      <c r="H29" s="178"/>
      <c r="I29" s="178"/>
      <c r="J29" s="178"/>
      <c r="K29" s="178"/>
      <c r="L29" s="178"/>
      <c r="M29" s="178"/>
      <c r="N29" s="179"/>
    </row>
  </sheetData>
  <mergeCells count="20">
    <mergeCell ref="C29:N29"/>
    <mergeCell ref="L22:N22"/>
    <mergeCell ref="D22:E22"/>
    <mergeCell ref="C23:N23"/>
    <mergeCell ref="C24:N24"/>
    <mergeCell ref="C25:N25"/>
    <mergeCell ref="C26:N26"/>
    <mergeCell ref="C27:N27"/>
    <mergeCell ref="C28:N28"/>
    <mergeCell ref="G21:H21"/>
    <mergeCell ref="G22:H22"/>
    <mergeCell ref="M21:N21"/>
    <mergeCell ref="J22:K22"/>
    <mergeCell ref="M1:N1"/>
    <mergeCell ref="M2:N2"/>
    <mergeCell ref="M3:N3"/>
    <mergeCell ref="B7:H7"/>
    <mergeCell ref="B8:H8"/>
    <mergeCell ref="B10:H10"/>
    <mergeCell ref="D21:E21"/>
  </mergeCells>
  <phoneticPr fontId="1"/>
  <conditionalFormatting sqref="B21">
    <cfRule type="expression" dxfId="63" priority="1">
      <formula>TaxCalType=1</formula>
    </cfRule>
  </conditionalFormatting>
  <conditionalFormatting sqref="C21 F21 I21 K21">
    <cfRule type="expression" dxfId="62" priority="3">
      <formula>TaxCalType=1</formula>
    </cfRule>
  </conditionalFormatting>
  <conditionalFormatting sqref="C21:N21">
    <cfRule type="expression" dxfId="61" priority="2">
      <formula>TaxCalType=1</formula>
    </cfRule>
  </conditionalFormatting>
  <conditionalFormatting sqref="M3:N3">
    <cfRule type="expression" dxfId="60" priority="4" stopIfTrue="1">
      <formula>$M$3=""</formula>
    </cfRule>
  </conditionalFormatting>
  <pageMargins left="0.23622047244094488" right="0.23622047244094488" top="0.74803149606299213" bottom="0.74803149606299213" header="0.31496062992125984" footer="0.31496062992125984"/>
  <pageSetup paperSize="9" orientation="landscape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/>
  <dimension ref="B1:P29"/>
  <sheetViews>
    <sheetView showGridLines="0" zoomScaleNormal="100" workbookViewId="0"/>
  </sheetViews>
  <sheetFormatPr defaultRowHeight="14.25" x14ac:dyDescent="0.15"/>
  <cols>
    <col min="1" max="2" width="10.625" style="61" customWidth="1"/>
    <col min="3" max="3" width="7.125" style="61" customWidth="1"/>
    <col min="4" max="4" width="5.625" style="61" customWidth="1"/>
    <col min="5" max="5" width="10.625" style="61" customWidth="1"/>
    <col min="6" max="9" width="7.125" style="61" customWidth="1"/>
    <col min="10" max="10" width="15.625" style="61" customWidth="1"/>
    <col min="11" max="11" width="7.125" style="61" customWidth="1"/>
    <col min="12" max="12" width="13.625" style="61" customWidth="1"/>
    <col min="13" max="13" width="11" style="61" customWidth="1"/>
    <col min="14" max="14" width="15.375" style="61" customWidth="1"/>
    <col min="15" max="15" width="9" style="61"/>
    <col min="16" max="16" width="0" style="61" hidden="1" customWidth="1"/>
    <col min="17" max="16384" width="9" style="61"/>
  </cols>
  <sheetData>
    <row r="1" spans="2:16" x14ac:dyDescent="0.25">
      <c r="M1" s="175" t="str">
        <f t="shared" ref="M1" si="0" xml:space="preserve"> IF(P1&lt;&gt;"","受注番号　　　"&amp;P1,"注文書番号　"&amp;P2)</f>
        <v>注文書番号　12345678-1</v>
      </c>
      <c r="N1" s="175"/>
      <c r="P1" s="61" t="str">
        <f>IF(JuchuNo="","",JuchuNo)</f>
        <v/>
      </c>
    </row>
    <row r="2" spans="2:16" x14ac:dyDescent="0.15">
      <c r="M2" s="176" t="str">
        <f t="shared" ref="M2" si="1" xml:space="preserve"> IF(P1&lt;&gt;"","注文書番号　　"&amp;P2,"注文書発行日　"&amp;P3)</f>
        <v>注文書発行日　2017年12月31日(日)</v>
      </c>
      <c r="N2" s="176"/>
      <c r="O2" s="88"/>
      <c r="P2" s="61" t="str">
        <f>DispHachuNo</f>
        <v>12345678-1</v>
      </c>
    </row>
    <row r="3" spans="2:16" x14ac:dyDescent="0.15">
      <c r="M3" s="186" t="str">
        <f t="shared" ref="M3" si="2" xml:space="preserve"> IF(P1&lt;&gt;"","注文書発行日　"&amp;P3,"")</f>
        <v/>
      </c>
      <c r="N3" s="186"/>
      <c r="P3" s="61" t="str">
        <f>TEXT(ChumonOutDate_Text,"yyyy年mm月dd日(aaa)")</f>
        <v>2017年12月31日(日)</v>
      </c>
    </row>
    <row r="7" spans="2:16" ht="29.25" customHeight="1" x14ac:dyDescent="0.15">
      <c r="B7" s="187" t="str">
        <f>Kaisyamei &amp;  "　御中"</f>
        <v>株式会社　プラスバイプラス　御中</v>
      </c>
      <c r="C7" s="188"/>
      <c r="D7" s="188"/>
      <c r="E7" s="188"/>
      <c r="F7" s="188"/>
      <c r="G7" s="188"/>
      <c r="H7" s="188"/>
      <c r="I7" s="135"/>
    </row>
    <row r="8" spans="2:16" ht="20.25" customHeight="1" x14ac:dyDescent="0.15">
      <c r="B8" s="189" t="str">
        <f>TantoSyainmeiUke_Text</f>
        <v>担当一郎 様</v>
      </c>
      <c r="C8" s="188"/>
      <c r="D8" s="188"/>
      <c r="E8" s="188"/>
      <c r="F8" s="188"/>
      <c r="G8" s="188"/>
      <c r="H8" s="188"/>
      <c r="I8" s="135"/>
    </row>
    <row r="9" spans="2:16" ht="17.25" customHeight="1" x14ac:dyDescent="0.15">
      <c r="B9" s="64" t="str">
        <f>YubinNo_Text</f>
        <v>〒888-8888</v>
      </c>
    </row>
    <row r="10" spans="2:16" ht="15.75" x14ac:dyDescent="0.15">
      <c r="B10" s="190" t="str">
        <f>Jyusyo</f>
        <v>東京都新宿区西新宿7-2-4</v>
      </c>
      <c r="C10" s="188"/>
      <c r="D10" s="188"/>
      <c r="E10" s="188"/>
      <c r="F10" s="188"/>
      <c r="G10" s="188"/>
      <c r="H10" s="188"/>
      <c r="I10" s="135"/>
    </row>
    <row r="11" spans="2:16" ht="15.75" x14ac:dyDescent="0.15">
      <c r="B11" s="64" t="str">
        <f>TelNo_Text</f>
        <v>TEL:03-888-8888</v>
      </c>
      <c r="C11" s="64"/>
      <c r="D11" s="64"/>
      <c r="E11" s="64" t="str">
        <f>FaxNo_Text</f>
        <v>FAX:03-880-8880</v>
      </c>
    </row>
    <row r="12" spans="2:16" ht="15.75" x14ac:dyDescent="0.15">
      <c r="B12" s="64"/>
    </row>
    <row r="13" spans="2:16" ht="15.75" x14ac:dyDescent="0.15">
      <c r="B13" s="64" t="s">
        <v>17</v>
      </c>
    </row>
    <row r="14" spans="2:16" ht="15.75" x14ac:dyDescent="0.15">
      <c r="B14" s="64"/>
    </row>
    <row r="20" spans="2:14" ht="19.5" customHeight="1" x14ac:dyDescent="0.15"/>
    <row r="21" spans="2:14" ht="19.5" customHeight="1" x14ac:dyDescent="0.15">
      <c r="B21" s="154" t="str">
        <f>IF(TaxCalType=0,"","注文金額")</f>
        <v>注文金額</v>
      </c>
      <c r="C21" s="155" t="str">
        <f>IF(TaxCalType=0,"",IF(DispKeigenRate="","",LEFT(DispKeigenRate_Text,LEN(DispKeigenRate_Text)-2)))</f>
        <v>8%対象</v>
      </c>
      <c r="D21" s="169">
        <f>IF(TaxCalType=0,"",IF(DispKeigenRate="","",IF(KeigenObjNow="",KeigenObjTotal,KeigenObjNow)))</f>
        <v>300000</v>
      </c>
      <c r="E21" s="170"/>
      <c r="F21" s="155" t="str">
        <f>IF(TaxCalType=0,"",IF(DispKeigenRate="","","同消費税"))</f>
        <v>同消費税</v>
      </c>
      <c r="G21" s="169">
        <f>IF(TaxCalType=0,"",IF(DispKeigenRate="","",KeigenTotal))</f>
        <v>24000</v>
      </c>
      <c r="H21" s="170"/>
      <c r="I21" s="155" t="str">
        <f>IF(TaxCalType=0,"",IF(DispHyojunRate = "","",LEFT(DispHyojunRate_Text,LEN(DispHyojunRate_Text)-2)))</f>
        <v>10%対象</v>
      </c>
      <c r="J21" s="157">
        <f>IF(TaxCalType=0,"",IF(DispHyojunRate="","",IF(HyojunObjNow="",HyojunObjTotal,HyojunObjNow)))</f>
        <v>250000</v>
      </c>
      <c r="K21" s="155" t="str">
        <f>IF(TaxCalType=0,"",IF(DispHyojunRate="","","同消費税"))</f>
        <v>同消費税</v>
      </c>
      <c r="L21" s="157">
        <f>IF(TaxCalType=0,"",IF(DispHyojunRate="","",HyojunTotal))</f>
        <v>25000</v>
      </c>
      <c r="M21" s="170"/>
      <c r="N21" s="170"/>
    </row>
    <row r="22" spans="2:14" ht="21.95" customHeight="1" x14ac:dyDescent="0.15">
      <c r="B22" s="65" t="str">
        <f>IF(TaxCalType=1,"","注文金額")</f>
        <v/>
      </c>
      <c r="C22" s="156" t="s">
        <v>86</v>
      </c>
      <c r="D22" s="182">
        <f>ZeibetuGokeiKingaku</f>
        <v>1000000</v>
      </c>
      <c r="E22" s="183"/>
      <c r="F22" s="156" t="str">
        <f>IF(TaxCalType=0,"税率","－")</f>
        <v>－</v>
      </c>
      <c r="G22" s="171" t="str">
        <f>IF(TaxCalType=0,DispShohizeiRate,"－")</f>
        <v>－</v>
      </c>
      <c r="H22" s="172"/>
      <c r="I22" s="156" t="s">
        <v>101</v>
      </c>
      <c r="J22" s="173">
        <f>ZeikomiGokeiKingaku</f>
        <v>1080000</v>
      </c>
      <c r="K22" s="174"/>
      <c r="L22" s="180"/>
      <c r="M22" s="180"/>
      <c r="N22" s="181"/>
    </row>
    <row r="23" spans="2:14" ht="21.95" customHeight="1" x14ac:dyDescent="0.15">
      <c r="B23" s="65" t="s">
        <v>2</v>
      </c>
      <c r="C23" s="177" t="str">
        <f>DispHachuNo</f>
        <v>12345678-1</v>
      </c>
      <c r="D23" s="178"/>
      <c r="E23" s="178"/>
      <c r="F23" s="178"/>
      <c r="G23" s="178"/>
      <c r="H23" s="178"/>
      <c r="I23" s="178"/>
      <c r="J23" s="178"/>
      <c r="K23" s="178"/>
      <c r="L23" s="178"/>
      <c r="M23" s="178"/>
      <c r="N23" s="179"/>
    </row>
    <row r="24" spans="2:14" ht="21.95" customHeight="1" x14ac:dyDescent="0.15">
      <c r="B24" s="65" t="str">
        <f>Komokumei_Text</f>
        <v>工事件名</v>
      </c>
      <c r="C24" s="177" t="str">
        <f>KojiKenmei_Text</f>
        <v>工事町2丁目 ビル リフォーム工事</v>
      </c>
      <c r="D24" s="178"/>
      <c r="E24" s="178"/>
      <c r="F24" s="178"/>
      <c r="G24" s="178"/>
      <c r="H24" s="178"/>
      <c r="I24" s="178"/>
      <c r="J24" s="178"/>
      <c r="K24" s="178"/>
      <c r="L24" s="178"/>
      <c r="M24" s="178"/>
      <c r="N24" s="179"/>
    </row>
    <row r="25" spans="2:14" ht="21.95" customHeight="1" x14ac:dyDescent="0.15">
      <c r="B25" s="65" t="s">
        <v>4</v>
      </c>
      <c r="C25" s="184" t="str">
        <f>Koki</f>
        <v>2017/05/31 ~ 2017/12/31</v>
      </c>
      <c r="D25" s="185"/>
      <c r="E25" s="178"/>
      <c r="F25" s="178"/>
      <c r="G25" s="178"/>
      <c r="H25" s="178"/>
      <c r="I25" s="178"/>
      <c r="J25" s="178"/>
      <c r="K25" s="178"/>
      <c r="L25" s="178"/>
      <c r="M25" s="178"/>
      <c r="N25" s="179"/>
    </row>
    <row r="26" spans="2:14" ht="21.95" customHeight="1" x14ac:dyDescent="0.15">
      <c r="B26" s="65" t="s">
        <v>5</v>
      </c>
      <c r="C26" s="177" t="str">
        <f>GenbaJyusyo_Text</f>
        <v>？？県？？市？？町88-888</v>
      </c>
      <c r="D26" s="178"/>
      <c r="E26" s="178"/>
      <c r="F26" s="178"/>
      <c r="G26" s="178"/>
      <c r="H26" s="178"/>
      <c r="I26" s="178"/>
      <c r="J26" s="178"/>
      <c r="K26" s="178"/>
      <c r="L26" s="178"/>
      <c r="M26" s="178"/>
      <c r="N26" s="179"/>
    </row>
    <row r="27" spans="2:14" ht="21.95" customHeight="1" x14ac:dyDescent="0.15">
      <c r="B27" s="65" t="s">
        <v>6</v>
      </c>
      <c r="C27" s="177" t="str">
        <f>Shiharaisaki</f>
        <v>サンプル建設株式会社</v>
      </c>
      <c r="D27" s="178"/>
      <c r="E27" s="178"/>
      <c r="F27" s="178"/>
      <c r="G27" s="178"/>
      <c r="H27" s="178"/>
      <c r="I27" s="178"/>
      <c r="J27" s="178"/>
      <c r="K27" s="178"/>
      <c r="L27" s="178"/>
      <c r="M27" s="178"/>
      <c r="N27" s="179"/>
    </row>
    <row r="28" spans="2:14" ht="21.95" customHeight="1" x14ac:dyDescent="0.15">
      <c r="B28" s="65" t="s">
        <v>7</v>
      </c>
      <c r="C28" s="177" t="str">
        <f>SiharaiJoken_Text</f>
        <v>(支払条件)</v>
      </c>
      <c r="D28" s="178"/>
      <c r="E28" s="178"/>
      <c r="F28" s="178"/>
      <c r="G28" s="178"/>
      <c r="H28" s="178"/>
      <c r="I28" s="178"/>
      <c r="J28" s="178"/>
      <c r="K28" s="178"/>
      <c r="L28" s="178"/>
      <c r="M28" s="178"/>
      <c r="N28" s="179"/>
    </row>
    <row r="29" spans="2:14" ht="21.95" customHeight="1" x14ac:dyDescent="0.15">
      <c r="B29" s="65" t="s">
        <v>8</v>
      </c>
      <c r="C29" s="177" t="str">
        <f>Biko_Text</f>
        <v>＊＊＊＊＊＊＊＊＊＊</v>
      </c>
      <c r="D29" s="178"/>
      <c r="E29" s="178"/>
      <c r="F29" s="178"/>
      <c r="G29" s="178"/>
      <c r="H29" s="178"/>
      <c r="I29" s="178"/>
      <c r="J29" s="178"/>
      <c r="K29" s="178"/>
      <c r="L29" s="178"/>
      <c r="M29" s="178"/>
      <c r="N29" s="179"/>
    </row>
  </sheetData>
  <mergeCells count="20">
    <mergeCell ref="C27:N27"/>
    <mergeCell ref="C28:N28"/>
    <mergeCell ref="C29:N29"/>
    <mergeCell ref="D22:E22"/>
    <mergeCell ref="L22:N22"/>
    <mergeCell ref="C23:N23"/>
    <mergeCell ref="C24:N24"/>
    <mergeCell ref="C25:N25"/>
    <mergeCell ref="C26:N26"/>
    <mergeCell ref="G21:H21"/>
    <mergeCell ref="G22:H22"/>
    <mergeCell ref="M21:N21"/>
    <mergeCell ref="J22:K22"/>
    <mergeCell ref="M1:N1"/>
    <mergeCell ref="M2:N2"/>
    <mergeCell ref="M3:N3"/>
    <mergeCell ref="B7:H7"/>
    <mergeCell ref="B8:H8"/>
    <mergeCell ref="B10:H10"/>
    <mergeCell ref="D21:E21"/>
  </mergeCells>
  <phoneticPr fontId="1"/>
  <conditionalFormatting sqref="B21">
    <cfRule type="expression" dxfId="59" priority="1">
      <formula>TaxCalType=1</formula>
    </cfRule>
  </conditionalFormatting>
  <conditionalFormatting sqref="C21 F21 I21 K21">
    <cfRule type="expression" dxfId="58" priority="3">
      <formula>TaxCalType=1</formula>
    </cfRule>
  </conditionalFormatting>
  <conditionalFormatting sqref="C21:N21">
    <cfRule type="expression" dxfId="57" priority="2">
      <formula>TaxCalType=1</formula>
    </cfRule>
  </conditionalFormatting>
  <conditionalFormatting sqref="M3:N3">
    <cfRule type="expression" dxfId="56" priority="4" stopIfTrue="1">
      <formula>$M$3=""</formula>
    </cfRule>
  </conditionalFormatting>
  <pageMargins left="0.23622047244094488" right="0.23622047244094488" top="0.74803149606299213" bottom="0.74803149606299213" header="0.31496062992125984" footer="0.31496062992125984"/>
  <pageSetup paperSize="9" orientation="landscape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>
    <pageSetUpPr fitToPage="1"/>
  </sheetPr>
  <dimension ref="B1:G22"/>
  <sheetViews>
    <sheetView showGridLines="0" zoomScaleNormal="100" workbookViewId="0"/>
  </sheetViews>
  <sheetFormatPr defaultRowHeight="15.75" x14ac:dyDescent="0.15"/>
  <cols>
    <col min="1" max="1" width="5.625" style="64" customWidth="1"/>
    <col min="2" max="2" width="34.5" style="64" customWidth="1"/>
    <col min="3" max="3" width="50.625" style="64" customWidth="1"/>
    <col min="4" max="4" width="8.625" style="64" customWidth="1"/>
    <col min="5" max="5" width="8.625" style="66" customWidth="1"/>
    <col min="6" max="6" width="11.875" style="64" bestFit="1" customWidth="1"/>
    <col min="7" max="7" width="15.625" style="67" customWidth="1"/>
    <col min="8" max="8" width="5.625" style="64" customWidth="1"/>
    <col min="9" max="16384" width="9" style="64"/>
  </cols>
  <sheetData>
    <row r="1" spans="2:7" ht="21.75" customHeight="1" x14ac:dyDescent="0.25">
      <c r="F1" s="175" t="str">
        <f>IF(DispHachuNo="","","注文書番号　　 " &amp; DispHachuNo)</f>
        <v>注文書番号　　 12345678-1</v>
      </c>
      <c r="G1" s="175"/>
    </row>
    <row r="2" spans="2:7" ht="22.5" customHeight="1" x14ac:dyDescent="0.15">
      <c r="C2" s="191" t="s">
        <v>16</v>
      </c>
      <c r="D2" s="191"/>
      <c r="F2" s="192" t="str">
        <f>IF(ChumonOutDate_Text="","","注文書発行日　"&amp;TEXT(ChumonOutDate_Text,"yyyy年mm月dd日(aaa)"))</f>
        <v>注文書発行日　2017年12月31日(日)</v>
      </c>
      <c r="G2" s="192"/>
    </row>
    <row r="3" spans="2:7" ht="12" customHeight="1" x14ac:dyDescent="0.15"/>
    <row r="4" spans="2:7" s="66" customFormat="1" x14ac:dyDescent="0.15">
      <c r="B4" s="68" t="s">
        <v>10</v>
      </c>
      <c r="C4" s="68" t="s">
        <v>11</v>
      </c>
      <c r="D4" s="68" t="s">
        <v>12</v>
      </c>
      <c r="E4" s="68" t="s">
        <v>13</v>
      </c>
      <c r="F4" s="68" t="s">
        <v>14</v>
      </c>
      <c r="G4" s="69" t="s">
        <v>15</v>
      </c>
    </row>
    <row r="5" spans="2:7" ht="24" customHeight="1" x14ac:dyDescent="0.15">
      <c r="B5" s="70"/>
      <c r="C5" s="70"/>
      <c r="D5" s="86"/>
      <c r="E5" s="82"/>
      <c r="F5" s="71"/>
      <c r="G5" s="71"/>
    </row>
    <row r="6" spans="2:7" ht="24" customHeight="1" x14ac:dyDescent="0.15">
      <c r="B6" s="72"/>
      <c r="C6" s="72"/>
      <c r="D6" s="87"/>
      <c r="E6" s="83"/>
      <c r="F6" s="73"/>
      <c r="G6" s="73"/>
    </row>
    <row r="7" spans="2:7" ht="24" customHeight="1" x14ac:dyDescent="0.15">
      <c r="B7" s="70"/>
      <c r="C7" s="70"/>
      <c r="D7" s="86"/>
      <c r="E7" s="82"/>
      <c r="F7" s="71"/>
      <c r="G7" s="71"/>
    </row>
    <row r="8" spans="2:7" ht="24" customHeight="1" x14ac:dyDescent="0.15">
      <c r="B8" s="72"/>
      <c r="C8" s="72"/>
      <c r="D8" s="87"/>
      <c r="E8" s="83"/>
      <c r="F8" s="73"/>
      <c r="G8" s="73"/>
    </row>
    <row r="9" spans="2:7" ht="24" customHeight="1" x14ac:dyDescent="0.15">
      <c r="B9" s="70"/>
      <c r="C9" s="70"/>
      <c r="D9" s="86"/>
      <c r="E9" s="82"/>
      <c r="F9" s="71"/>
      <c r="G9" s="71"/>
    </row>
    <row r="10" spans="2:7" ht="24" customHeight="1" x14ac:dyDescent="0.15">
      <c r="B10" s="72"/>
      <c r="C10" s="72"/>
      <c r="D10" s="87"/>
      <c r="E10" s="83"/>
      <c r="F10" s="73"/>
      <c r="G10" s="73"/>
    </row>
    <row r="11" spans="2:7" ht="24" customHeight="1" x14ac:dyDescent="0.15">
      <c r="B11" s="70"/>
      <c r="C11" s="70"/>
      <c r="D11" s="86"/>
      <c r="E11" s="82"/>
      <c r="F11" s="71"/>
      <c r="G11" s="71"/>
    </row>
    <row r="12" spans="2:7" ht="24" customHeight="1" x14ac:dyDescent="0.15">
      <c r="B12" s="72"/>
      <c r="C12" s="72"/>
      <c r="D12" s="87"/>
      <c r="E12" s="83"/>
      <c r="F12" s="73"/>
      <c r="G12" s="73"/>
    </row>
    <row r="13" spans="2:7" ht="24" customHeight="1" x14ac:dyDescent="0.15">
      <c r="B13" s="70"/>
      <c r="C13" s="70"/>
      <c r="D13" s="86"/>
      <c r="E13" s="82"/>
      <c r="F13" s="71"/>
      <c r="G13" s="71"/>
    </row>
    <row r="14" spans="2:7" ht="24" customHeight="1" x14ac:dyDescent="0.15">
      <c r="B14" s="72"/>
      <c r="C14" s="72"/>
      <c r="D14" s="87"/>
      <c r="E14" s="83"/>
      <c r="F14" s="73"/>
      <c r="G14" s="73"/>
    </row>
    <row r="15" spans="2:7" ht="24" customHeight="1" x14ac:dyDescent="0.15">
      <c r="B15" s="70"/>
      <c r="C15" s="70"/>
      <c r="D15" s="86"/>
      <c r="E15" s="82"/>
      <c r="F15" s="71"/>
      <c r="G15" s="71"/>
    </row>
    <row r="16" spans="2:7" ht="24" customHeight="1" x14ac:dyDescent="0.15">
      <c r="B16" s="72"/>
      <c r="C16" s="72"/>
      <c r="D16" s="87"/>
      <c r="E16" s="83"/>
      <c r="F16" s="73"/>
      <c r="G16" s="73"/>
    </row>
    <row r="17" spans="2:7" ht="24" customHeight="1" x14ac:dyDescent="0.15">
      <c r="B17" s="70"/>
      <c r="C17" s="70"/>
      <c r="D17" s="86"/>
      <c r="E17" s="82"/>
      <c r="F17" s="71"/>
      <c r="G17" s="71"/>
    </row>
    <row r="18" spans="2:7" ht="24" customHeight="1" x14ac:dyDescent="0.15">
      <c r="B18" s="72"/>
      <c r="C18" s="72"/>
      <c r="D18" s="87"/>
      <c r="E18" s="83"/>
      <c r="F18" s="73"/>
      <c r="G18" s="73"/>
    </row>
    <row r="19" spans="2:7" ht="24" customHeight="1" x14ac:dyDescent="0.15">
      <c r="B19" s="70"/>
      <c r="C19" s="70"/>
      <c r="D19" s="86"/>
      <c r="E19" s="82"/>
      <c r="F19" s="71"/>
      <c r="G19" s="71"/>
    </row>
    <row r="20" spans="2:7" ht="24" customHeight="1" x14ac:dyDescent="0.15">
      <c r="B20" s="72"/>
      <c r="C20" s="72"/>
      <c r="D20" s="87"/>
      <c r="E20" s="83"/>
      <c r="F20" s="73"/>
      <c r="G20" s="73"/>
    </row>
    <row r="21" spans="2:7" ht="24" customHeight="1" x14ac:dyDescent="0.15">
      <c r="B21" s="70"/>
      <c r="C21" s="70"/>
      <c r="D21" s="86"/>
      <c r="E21" s="82"/>
      <c r="F21" s="71"/>
      <c r="G21" s="71"/>
    </row>
    <row r="22" spans="2:7" ht="24" customHeight="1" x14ac:dyDescent="0.15">
      <c r="B22" s="72"/>
      <c r="C22" s="72"/>
      <c r="D22" s="87"/>
      <c r="E22" s="83"/>
      <c r="F22" s="73"/>
      <c r="G22" s="73"/>
    </row>
  </sheetData>
  <mergeCells count="3">
    <mergeCell ref="C2:D2"/>
    <mergeCell ref="F1:G1"/>
    <mergeCell ref="F2:G2"/>
  </mergeCells>
  <phoneticPr fontId="1"/>
  <conditionalFormatting sqref="D1:D1048576">
    <cfRule type="expression" dxfId="55" priority="1">
      <formula>AND(ROW()&gt;=5,D1=INT(D1))</formula>
    </cfRule>
    <cfRule type="expression" dxfId="54" priority="2">
      <formula>AND(ROW()&gt;=5,D1&lt;&gt;INT(D1))</formula>
    </cfRule>
  </conditionalFormatting>
  <conditionalFormatting sqref="F1:F1048576">
    <cfRule type="expression" dxfId="53" priority="3">
      <formula>AND(TanDispCtrl&lt;=0, ROW()&gt;=5,F1*10&lt;&gt;INT(F1)*10)</formula>
    </cfRule>
    <cfRule type="expression" dxfId="52" priority="4">
      <formula>AND(TanDispCtrl=1, ROW()&gt;=5,F1*100&lt;&gt;INT(F1)*100)</formula>
    </cfRule>
    <cfRule type="expression" dxfId="51" priority="5">
      <formula>AND(TanDispCtrl = 1, ROW()&gt;=5,F1=INT(F1))</formula>
    </cfRule>
    <cfRule type="expression" dxfId="50" priority="6">
      <formula>AND(TanDispCtrl = 1, ROW()&gt;=5,F1&lt;&gt;INT(F1))</formula>
    </cfRule>
    <cfRule type="expression" dxfId="49" priority="7">
      <formula>AND(TanDispCtrl = 2, ROW()&gt;=5,F1=INT(F1))</formula>
    </cfRule>
    <cfRule type="expression" dxfId="48" priority="8">
      <formula>AND(TanDispCtrl = 2, ROW()&gt;=5,F1&lt;&gt;INT(F1))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fitToHeight="0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9">
    <pageSetUpPr fitToPage="1"/>
  </sheetPr>
  <dimension ref="B1:K23"/>
  <sheetViews>
    <sheetView showGridLines="0" zoomScaleNormal="100" workbookViewId="0"/>
  </sheetViews>
  <sheetFormatPr defaultRowHeight="15.75" x14ac:dyDescent="0.15"/>
  <cols>
    <col min="1" max="1" width="5.625" style="64" customWidth="1"/>
    <col min="2" max="2" width="21.75" style="64" customWidth="1"/>
    <col min="3" max="3" width="23.625" style="64" customWidth="1"/>
    <col min="4" max="4" width="8.625" style="64" customWidth="1"/>
    <col min="5" max="5" width="8.625" style="66" customWidth="1"/>
    <col min="6" max="6" width="7.75" style="64" customWidth="1"/>
    <col min="7" max="7" width="11.625" style="67" customWidth="1"/>
    <col min="8" max="8" width="10.875" style="64" customWidth="1"/>
    <col min="9" max="9" width="10.75" style="64" customWidth="1"/>
    <col min="10" max="10" width="11.375" style="64" bestFit="1" customWidth="1"/>
    <col min="11" max="11" width="15" style="64" customWidth="1"/>
    <col min="12" max="12" width="5.625" style="64" customWidth="1"/>
    <col min="13" max="16384" width="9" style="64"/>
  </cols>
  <sheetData>
    <row r="1" spans="2:11" ht="21.75" customHeight="1" x14ac:dyDescent="0.25">
      <c r="F1" s="77"/>
      <c r="G1" s="90"/>
      <c r="J1" s="175" t="str">
        <f>IF(DispHachuNo="","","注文書番号　　 " &amp; DispHachuNo)</f>
        <v>注文書番号　　 12345678-1</v>
      </c>
      <c r="K1" s="175"/>
    </row>
    <row r="2" spans="2:11" ht="22.5" customHeight="1" x14ac:dyDescent="0.15">
      <c r="C2" s="63"/>
      <c r="D2" s="63"/>
      <c r="E2" s="191" t="s">
        <v>16</v>
      </c>
      <c r="F2" s="191"/>
      <c r="G2" s="191"/>
      <c r="J2" s="192" t="str">
        <f>IF(ChumonOutDate_Text="","","注文書発行日　"&amp;TEXT(ChumonOutDate_Text,"yyyy年mm月dd日(aaa)"))</f>
        <v>注文書発行日　2017年12月31日(日)</v>
      </c>
      <c r="K2" s="192"/>
    </row>
    <row r="3" spans="2:11" ht="12" customHeight="1" x14ac:dyDescent="0.15"/>
    <row r="4" spans="2:11" s="66" customFormat="1" x14ac:dyDescent="0.15">
      <c r="B4" s="68" t="s">
        <v>10</v>
      </c>
      <c r="C4" s="68" t="s">
        <v>11</v>
      </c>
      <c r="D4" s="68" t="s">
        <v>12</v>
      </c>
      <c r="E4" s="68" t="s">
        <v>13</v>
      </c>
      <c r="F4" s="68" t="s">
        <v>14</v>
      </c>
      <c r="G4" s="69" t="s">
        <v>15</v>
      </c>
      <c r="H4" s="69" t="s">
        <v>74</v>
      </c>
      <c r="I4" s="69" t="s">
        <v>75</v>
      </c>
      <c r="J4" s="69" t="s">
        <v>77</v>
      </c>
      <c r="K4" s="69" t="s">
        <v>76</v>
      </c>
    </row>
    <row r="5" spans="2:11" ht="24" customHeight="1" x14ac:dyDescent="0.15">
      <c r="B5" s="70"/>
      <c r="C5" s="70"/>
      <c r="D5" s="86"/>
      <c r="E5" s="82"/>
      <c r="F5" s="71"/>
      <c r="G5" s="71"/>
      <c r="H5" s="71"/>
      <c r="I5" s="71"/>
      <c r="J5" s="71"/>
      <c r="K5" s="71"/>
    </row>
    <row r="6" spans="2:11" ht="24" customHeight="1" x14ac:dyDescent="0.15">
      <c r="B6" s="72"/>
      <c r="C6" s="72"/>
      <c r="D6" s="87"/>
      <c r="E6" s="83"/>
      <c r="F6" s="73"/>
      <c r="G6" s="73"/>
      <c r="H6" s="73"/>
      <c r="I6" s="73"/>
      <c r="J6" s="73"/>
      <c r="K6" s="73"/>
    </row>
    <row r="7" spans="2:11" ht="24" customHeight="1" x14ac:dyDescent="0.15">
      <c r="B7" s="70"/>
      <c r="C7" s="70"/>
      <c r="D7" s="86"/>
      <c r="E7" s="82"/>
      <c r="F7" s="71"/>
      <c r="G7" s="71"/>
      <c r="H7" s="71"/>
      <c r="I7" s="71"/>
      <c r="J7" s="71"/>
      <c r="K7" s="71"/>
    </row>
    <row r="8" spans="2:11" ht="24" customHeight="1" x14ac:dyDescent="0.15">
      <c r="B8" s="72"/>
      <c r="C8" s="72"/>
      <c r="D8" s="87"/>
      <c r="E8" s="83"/>
      <c r="F8" s="73"/>
      <c r="G8" s="73"/>
      <c r="H8" s="73"/>
      <c r="I8" s="73"/>
      <c r="J8" s="73"/>
      <c r="K8" s="73"/>
    </row>
    <row r="9" spans="2:11" ht="24" customHeight="1" x14ac:dyDescent="0.15">
      <c r="B9" s="70"/>
      <c r="C9" s="70"/>
      <c r="D9" s="86"/>
      <c r="E9" s="82"/>
      <c r="F9" s="71"/>
      <c r="G9" s="71"/>
      <c r="H9" s="71"/>
      <c r="I9" s="71"/>
      <c r="J9" s="71"/>
      <c r="K9" s="71"/>
    </row>
    <row r="10" spans="2:11" ht="24" customHeight="1" x14ac:dyDescent="0.15">
      <c r="B10" s="72"/>
      <c r="C10" s="72"/>
      <c r="D10" s="87"/>
      <c r="E10" s="83"/>
      <c r="F10" s="73"/>
      <c r="G10" s="73"/>
      <c r="H10" s="73"/>
      <c r="I10" s="73"/>
      <c r="J10" s="73"/>
      <c r="K10" s="73"/>
    </row>
    <row r="11" spans="2:11" ht="24" customHeight="1" x14ac:dyDescent="0.15">
      <c r="B11" s="70"/>
      <c r="C11" s="70"/>
      <c r="D11" s="86"/>
      <c r="E11" s="82"/>
      <c r="F11" s="71"/>
      <c r="G11" s="71"/>
      <c r="H11" s="71"/>
      <c r="I11" s="71"/>
      <c r="J11" s="71"/>
      <c r="K11" s="71"/>
    </row>
    <row r="12" spans="2:11" ht="24" customHeight="1" x14ac:dyDescent="0.15">
      <c r="B12" s="72"/>
      <c r="C12" s="72"/>
      <c r="D12" s="87"/>
      <c r="E12" s="83"/>
      <c r="F12" s="73"/>
      <c r="G12" s="73"/>
      <c r="H12" s="73"/>
      <c r="I12" s="73"/>
      <c r="J12" s="73"/>
      <c r="K12" s="73"/>
    </row>
    <row r="13" spans="2:11" ht="24" customHeight="1" x14ac:dyDescent="0.15">
      <c r="B13" s="70"/>
      <c r="C13" s="70"/>
      <c r="D13" s="86"/>
      <c r="E13" s="82"/>
      <c r="F13" s="71"/>
      <c r="G13" s="71"/>
      <c r="H13" s="71"/>
      <c r="I13" s="71"/>
      <c r="J13" s="71"/>
      <c r="K13" s="71"/>
    </row>
    <row r="14" spans="2:11" ht="24" customHeight="1" x14ac:dyDescent="0.15">
      <c r="B14" s="72"/>
      <c r="C14" s="72"/>
      <c r="D14" s="87"/>
      <c r="E14" s="83"/>
      <c r="F14" s="73"/>
      <c r="G14" s="73"/>
      <c r="H14" s="73"/>
      <c r="I14" s="73"/>
      <c r="J14" s="73"/>
      <c r="K14" s="73"/>
    </row>
    <row r="15" spans="2:11" ht="24" customHeight="1" x14ac:dyDescent="0.15">
      <c r="B15" s="70"/>
      <c r="C15" s="70"/>
      <c r="D15" s="86"/>
      <c r="E15" s="82"/>
      <c r="F15" s="71"/>
      <c r="G15" s="71"/>
      <c r="H15" s="71"/>
      <c r="I15" s="71"/>
      <c r="J15" s="71"/>
      <c r="K15" s="71"/>
    </row>
    <row r="16" spans="2:11" ht="24" customHeight="1" x14ac:dyDescent="0.15">
      <c r="B16" s="72"/>
      <c r="C16" s="72"/>
      <c r="D16" s="87"/>
      <c r="E16" s="83"/>
      <c r="F16" s="73"/>
      <c r="G16" s="73"/>
      <c r="H16" s="73"/>
      <c r="I16" s="73"/>
      <c r="J16" s="73"/>
      <c r="K16" s="73"/>
    </row>
    <row r="17" spans="2:11" ht="24" customHeight="1" x14ac:dyDescent="0.15">
      <c r="B17" s="70"/>
      <c r="C17" s="70"/>
      <c r="D17" s="86"/>
      <c r="E17" s="82"/>
      <c r="F17" s="71"/>
      <c r="G17" s="71"/>
      <c r="H17" s="71"/>
      <c r="I17" s="71"/>
      <c r="J17" s="71"/>
      <c r="K17" s="71"/>
    </row>
    <row r="18" spans="2:11" ht="24" customHeight="1" x14ac:dyDescent="0.15">
      <c r="B18" s="72"/>
      <c r="C18" s="72"/>
      <c r="D18" s="87"/>
      <c r="E18" s="83"/>
      <c r="F18" s="73"/>
      <c r="G18" s="73"/>
      <c r="H18" s="73"/>
      <c r="I18" s="73"/>
      <c r="J18" s="73"/>
      <c r="K18" s="73"/>
    </row>
    <row r="19" spans="2:11" ht="24" customHeight="1" x14ac:dyDescent="0.15">
      <c r="B19" s="70"/>
      <c r="C19" s="70"/>
      <c r="D19" s="86"/>
      <c r="E19" s="82"/>
      <c r="F19" s="71"/>
      <c r="G19" s="71"/>
      <c r="H19" s="71"/>
      <c r="I19" s="71"/>
      <c r="J19" s="71"/>
      <c r="K19" s="71"/>
    </row>
    <row r="20" spans="2:11" ht="24" customHeight="1" x14ac:dyDescent="0.15">
      <c r="B20" s="72"/>
      <c r="C20" s="72"/>
      <c r="D20" s="87"/>
      <c r="E20" s="83"/>
      <c r="F20" s="73"/>
      <c r="G20" s="73"/>
      <c r="H20" s="73"/>
      <c r="I20" s="73"/>
      <c r="J20" s="73"/>
      <c r="K20" s="73"/>
    </row>
    <row r="21" spans="2:11" ht="24" customHeight="1" x14ac:dyDescent="0.15">
      <c r="B21" s="70"/>
      <c r="C21" s="70"/>
      <c r="D21" s="86"/>
      <c r="E21" s="82"/>
      <c r="F21" s="71"/>
      <c r="G21" s="71"/>
      <c r="H21" s="71"/>
      <c r="I21" s="71"/>
      <c r="J21" s="71"/>
      <c r="K21" s="71"/>
    </row>
    <row r="22" spans="2:11" ht="24" customHeight="1" x14ac:dyDescent="0.15">
      <c r="B22" s="72"/>
      <c r="C22" s="72"/>
      <c r="D22" s="87"/>
      <c r="E22" s="83"/>
      <c r="F22" s="73"/>
      <c r="G22" s="73"/>
      <c r="H22" s="73"/>
      <c r="I22" s="73"/>
      <c r="J22" s="73"/>
      <c r="K22" s="73"/>
    </row>
    <row r="23" spans="2:11" x14ac:dyDescent="0.15">
      <c r="B23" s="118"/>
      <c r="C23" s="75"/>
      <c r="D23" s="75"/>
      <c r="E23" s="75"/>
      <c r="F23" s="116" t="s">
        <v>9</v>
      </c>
      <c r="G23" s="134"/>
      <c r="H23" s="134"/>
      <c r="I23" s="134"/>
      <c r="J23" s="134"/>
      <c r="K23" s="81"/>
    </row>
  </sheetData>
  <mergeCells count="3">
    <mergeCell ref="E2:G2"/>
    <mergeCell ref="J1:K1"/>
    <mergeCell ref="J2:K2"/>
  </mergeCells>
  <phoneticPr fontId="1"/>
  <conditionalFormatting sqref="D1:D1048576">
    <cfRule type="expression" dxfId="47" priority="1">
      <formula>AND(ROW()&gt;=5,D1=INT(D1))</formula>
    </cfRule>
    <cfRule type="expression" dxfId="46" priority="2">
      <formula>AND(ROW()&gt;=5,D1&lt;&gt;INT(D1))</formula>
    </cfRule>
  </conditionalFormatting>
  <conditionalFormatting sqref="F1:F1048576">
    <cfRule type="expression" dxfId="45" priority="3">
      <formula>AND(TanDispCtrl&lt;=0, ROW()&gt;=5,F1*10&lt;&gt;INT(F1)*10)</formula>
    </cfRule>
    <cfRule type="expression" dxfId="44" priority="4">
      <formula>AND(TanDispCtrl=1, ROW()&gt;=5,F1*100&lt;&gt;INT(F1)*100)</formula>
    </cfRule>
    <cfRule type="expression" dxfId="43" priority="5">
      <formula>AND(TanDispCtrl = 1, ROW()&gt;=5,F1=INT(F1))</formula>
    </cfRule>
    <cfRule type="expression" dxfId="42" priority="6">
      <formula>AND(TanDispCtrl = 1, ROW()&gt;=5,F1&lt;&gt;INT(F1))</formula>
    </cfRule>
    <cfRule type="expression" dxfId="41" priority="7">
      <formula>AND(TanDispCtrl = 2, ROW()&gt;=5,F1=INT(F1))</formula>
    </cfRule>
    <cfRule type="expression" dxfId="40" priority="8">
      <formula>AND(TanDispCtrl = 2, ROW()&gt;=5,F1&lt;&gt;INT(F1))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fitToHeight="0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4">
    <pageSetUpPr fitToPage="1"/>
  </sheetPr>
  <dimension ref="B1:M38"/>
  <sheetViews>
    <sheetView showGridLines="0" zoomScaleNormal="100" workbookViewId="0"/>
  </sheetViews>
  <sheetFormatPr defaultRowHeight="14.25" x14ac:dyDescent="0.15"/>
  <cols>
    <col min="1" max="1" width="3.625" style="61" customWidth="1"/>
    <col min="2" max="2" width="11.625" style="61" customWidth="1"/>
    <col min="3" max="3" width="20.625" style="61" customWidth="1"/>
    <col min="4" max="4" width="14.5" style="61" customWidth="1"/>
    <col min="5" max="5" width="9.625" style="61" customWidth="1"/>
    <col min="6" max="6" width="4.125" style="61" customWidth="1"/>
    <col min="7" max="7" width="5" style="61" customWidth="1"/>
    <col min="8" max="8" width="5.25" style="61" customWidth="1"/>
    <col min="9" max="9" width="6.625" style="61" customWidth="1"/>
    <col min="10" max="10" width="5.625" style="61" customWidth="1"/>
    <col min="11" max="11" width="12.125" style="74" customWidth="1"/>
    <col min="12" max="12" width="3.625" style="61" customWidth="1"/>
    <col min="13" max="13" width="0" style="61" hidden="1" customWidth="1"/>
    <col min="14" max="16384" width="9" style="61"/>
  </cols>
  <sheetData>
    <row r="1" spans="2:13" ht="12.75" customHeight="1" x14ac:dyDescent="0.2">
      <c r="I1" s="210" t="str">
        <f t="shared" ref="I1" si="0" xml:space="preserve"> IF(M1&lt;&gt;"","受注番号　　　"&amp;M1,"注文書番号　"&amp;M2)</f>
        <v>注文書番号　12345678-1</v>
      </c>
      <c r="J1" s="210"/>
      <c r="K1" s="210"/>
      <c r="M1" s="61" t="str">
        <f>IF(JuchuNo="","",JuchuNo)</f>
        <v/>
      </c>
    </row>
    <row r="2" spans="2:13" ht="15.75" customHeight="1" x14ac:dyDescent="0.15">
      <c r="I2" s="211" t="str">
        <f t="shared" ref="I2" si="1" xml:space="preserve"> IF(M1&lt;&gt;"","注文書番号　　"&amp;M2,"注文書発行日　"&amp;M3)</f>
        <v>注文書発行日　2017年12月31日(日)</v>
      </c>
      <c r="J2" s="211"/>
      <c r="K2" s="211"/>
      <c r="L2" s="89"/>
      <c r="M2" s="61" t="str">
        <f>DispHachuNo</f>
        <v>12345678-1</v>
      </c>
    </row>
    <row r="3" spans="2:13" x14ac:dyDescent="0.15">
      <c r="I3" s="186" t="str">
        <f t="shared" ref="I3" si="2" xml:space="preserve"> IF(M1&lt;&gt;"","注文書発行日　"&amp;M3,"")</f>
        <v/>
      </c>
      <c r="J3" s="186"/>
      <c r="K3" s="186"/>
      <c r="M3" s="61" t="str">
        <f>TEXT(ChumonOutDate_Text,"yyyy年mm月dd日(aaa)")</f>
        <v>2017年12月31日(日)</v>
      </c>
    </row>
    <row r="4" spans="2:13" ht="19.5" customHeight="1" x14ac:dyDescent="0.15"/>
    <row r="5" spans="2:13" ht="22.5" customHeight="1" x14ac:dyDescent="0.15">
      <c r="B5" s="194" t="str">
        <f>Shiharaisakimei_Keisyo</f>
        <v xml:space="preserve">サンプル建設株式会社 </v>
      </c>
      <c r="C5" s="188"/>
      <c r="D5" s="188"/>
    </row>
    <row r="6" spans="2:13" ht="15" customHeight="1" x14ac:dyDescent="0.15">
      <c r="B6" s="189" t="str">
        <f>ShiharaisakiTantosya_Text</f>
        <v>担当者名 様</v>
      </c>
      <c r="C6" s="188"/>
      <c r="D6" s="188"/>
    </row>
    <row r="7" spans="2:13" x14ac:dyDescent="0.15">
      <c r="B7" s="61" t="str">
        <f>TorihikisakiYubinNo_Text</f>
        <v>〒560-4548</v>
      </c>
    </row>
    <row r="8" spans="2:13" x14ac:dyDescent="0.15">
      <c r="B8" s="195" t="str">
        <f>TorihikisakiJyusyo</f>
        <v>東京都墨田区千歳3-6</v>
      </c>
      <c r="C8" s="188"/>
      <c r="D8" s="188"/>
    </row>
    <row r="9" spans="2:13" ht="19.5" customHeight="1" x14ac:dyDescent="0.15">
      <c r="B9" s="195" t="str">
        <f>TorihikisakiTelNo_Text &amp; "　　　" &amp; TorihikisakiFaxNo_Text</f>
        <v>TEL:03-5568-4444　　　FAX:03-5568-4443</v>
      </c>
      <c r="C9" s="188"/>
      <c r="D9" s="188"/>
    </row>
    <row r="10" spans="2:13" ht="19.5" customHeight="1" x14ac:dyDescent="0.15">
      <c r="B10" s="136"/>
      <c r="C10" s="135"/>
      <c r="D10" s="135"/>
    </row>
    <row r="11" spans="2:13" ht="15" customHeight="1" x14ac:dyDescent="0.25">
      <c r="B11" s="77" t="str">
        <f>DispKeigenRate_Text</f>
        <v>8%対象合計</v>
      </c>
      <c r="C11" s="158">
        <f>IF(DispKeigenRate="","",KeigenObjTotal)</f>
        <v>5000000</v>
      </c>
    </row>
    <row r="12" spans="2:13" ht="15" customHeight="1" x14ac:dyDescent="0.25">
      <c r="B12" s="77" t="str">
        <f>IF(DispKeigenRate="","","上記消費税")</f>
        <v>上記消費税</v>
      </c>
      <c r="C12" s="158">
        <f>IF(DispKeigenRate="","",KeigenTotal)</f>
        <v>24000</v>
      </c>
    </row>
    <row r="13" spans="2:13" ht="15" customHeight="1" x14ac:dyDescent="0.25">
      <c r="B13" s="77" t="str">
        <f>IF(TaxCalType=0,"税抜注文金額",IF(DispHyojunRate&lt;&gt;"",DispHyojunRate_Text,""))</f>
        <v>10%対象合計</v>
      </c>
      <c r="C13" s="158">
        <f>IF(TaxCalType=0,ZeibetuGokeiKingaku,IF(DispHyojunRate="","",HyojunObjTotal))</f>
        <v>5000000</v>
      </c>
    </row>
    <row r="14" spans="2:13" ht="15" customHeight="1" x14ac:dyDescent="0.25">
      <c r="B14" s="77" t="str">
        <f>IF(TaxCalType=0,DispShohizeiRate_Text,IF($B$13&lt;&gt;"","上記消費税",""))</f>
        <v>上記消費税</v>
      </c>
      <c r="C14" s="158">
        <f>IF($B$14="","",IF($B$14="上記消費税",HyojunTotal,SyohiZeiKingaku))</f>
        <v>25000</v>
      </c>
    </row>
    <row r="15" spans="2:13" ht="20.100000000000001" customHeight="1" x14ac:dyDescent="0.25">
      <c r="B15" s="128" t="s">
        <v>102</v>
      </c>
      <c r="C15" s="159">
        <f>ZeikomiGokeiKingaku</f>
        <v>1080000</v>
      </c>
      <c r="D15"/>
      <c r="E15"/>
    </row>
    <row r="16" spans="2:13" ht="17.850000000000001" customHeight="1" x14ac:dyDescent="0.15">
      <c r="B16" s="62" t="str">
        <f>Komokumei_Text  &amp; "："</f>
        <v>工事件名：</v>
      </c>
      <c r="C16" s="196" t="str">
        <f>KojiKenmei_Text</f>
        <v>工事町2丁目 ビル リフォーム工事</v>
      </c>
      <c r="D16" s="197"/>
      <c r="E16" s="62" t="s">
        <v>20</v>
      </c>
      <c r="F16" s="198" t="str">
        <f>GenbaJyusyo_Text</f>
        <v>？？県？？市？？町88-888</v>
      </c>
      <c r="G16" s="197"/>
      <c r="H16" s="197"/>
      <c r="I16" s="197"/>
      <c r="J16" s="197"/>
      <c r="K16" s="197"/>
    </row>
    <row r="17" spans="2:11" ht="17.850000000000001" customHeight="1" x14ac:dyDescent="0.15">
      <c r="B17" s="75" t="s">
        <v>18</v>
      </c>
      <c r="C17" s="196" t="str">
        <f>Koki</f>
        <v>2017/05/31 ~ 2017/12/31</v>
      </c>
      <c r="D17" s="199"/>
      <c r="E17" s="75" t="s">
        <v>22</v>
      </c>
      <c r="F17" s="196" t="str">
        <f>SiharaiJoken_Text</f>
        <v>(支払条件)</v>
      </c>
      <c r="G17" s="199"/>
      <c r="H17" s="199"/>
      <c r="I17" s="199"/>
      <c r="J17" s="199"/>
      <c r="K17" s="199"/>
    </row>
    <row r="18" spans="2:11" ht="17.850000000000001" customHeight="1" x14ac:dyDescent="0.15">
      <c r="B18" s="75" t="s">
        <v>19</v>
      </c>
      <c r="C18" s="196" t="str">
        <f>Biko_Text</f>
        <v>＊＊＊＊＊＊＊＊＊＊</v>
      </c>
      <c r="D18" s="199"/>
      <c r="E18" s="75"/>
      <c r="F18" s="75"/>
      <c r="G18" s="75"/>
      <c r="H18" s="75"/>
      <c r="I18" s="75"/>
      <c r="J18" s="75"/>
      <c r="K18" s="76"/>
    </row>
    <row r="19" spans="2:11" ht="21" customHeight="1" x14ac:dyDescent="0.25">
      <c r="B19" s="77" t="s">
        <v>103</v>
      </c>
    </row>
    <row r="21" spans="2:11" x14ac:dyDescent="0.15">
      <c r="B21" s="193" t="s">
        <v>10</v>
      </c>
      <c r="C21" s="193"/>
      <c r="D21" s="193" t="s">
        <v>11</v>
      </c>
      <c r="E21" s="193"/>
      <c r="F21" s="193"/>
      <c r="G21" s="78" t="s">
        <v>12</v>
      </c>
      <c r="H21" s="78" t="s">
        <v>13</v>
      </c>
      <c r="I21" s="193" t="s">
        <v>14</v>
      </c>
      <c r="J21" s="193"/>
      <c r="K21" s="79" t="s">
        <v>15</v>
      </c>
    </row>
    <row r="22" spans="2:11" ht="26.1" customHeight="1" x14ac:dyDescent="0.15">
      <c r="B22" s="200"/>
      <c r="C22" s="200"/>
      <c r="D22" s="200"/>
      <c r="E22" s="200"/>
      <c r="F22" s="200"/>
      <c r="G22" s="86"/>
      <c r="H22" s="82"/>
      <c r="I22" s="201"/>
      <c r="J22" s="201"/>
      <c r="K22" s="80"/>
    </row>
    <row r="23" spans="2:11" ht="26.1" customHeight="1" x14ac:dyDescent="0.15">
      <c r="B23" s="202"/>
      <c r="C23" s="202"/>
      <c r="D23" s="202"/>
      <c r="E23" s="202"/>
      <c r="F23" s="202"/>
      <c r="G23" s="87"/>
      <c r="H23" s="83"/>
      <c r="I23" s="203"/>
      <c r="J23" s="203"/>
      <c r="K23" s="73"/>
    </row>
    <row r="24" spans="2:11" ht="26.1" customHeight="1" x14ac:dyDescent="0.15">
      <c r="B24" s="200"/>
      <c r="C24" s="200"/>
      <c r="D24" s="200"/>
      <c r="E24" s="200"/>
      <c r="F24" s="200"/>
      <c r="G24" s="86"/>
      <c r="H24" s="82"/>
      <c r="I24" s="201"/>
      <c r="J24" s="201"/>
      <c r="K24" s="80"/>
    </row>
    <row r="25" spans="2:11" ht="26.1" customHeight="1" x14ac:dyDescent="0.15">
      <c r="B25" s="202"/>
      <c r="C25" s="202"/>
      <c r="D25" s="202"/>
      <c r="E25" s="202"/>
      <c r="F25" s="202"/>
      <c r="G25" s="87"/>
      <c r="H25" s="83"/>
      <c r="I25" s="203"/>
      <c r="J25" s="203"/>
      <c r="K25" s="73"/>
    </row>
    <row r="26" spans="2:11" ht="26.1" customHeight="1" x14ac:dyDescent="0.15">
      <c r="B26" s="200"/>
      <c r="C26" s="200"/>
      <c r="D26" s="200"/>
      <c r="E26" s="200"/>
      <c r="F26" s="200"/>
      <c r="G26" s="86"/>
      <c r="H26" s="82"/>
      <c r="I26" s="201"/>
      <c r="J26" s="201"/>
      <c r="K26" s="80"/>
    </row>
    <row r="27" spans="2:11" ht="26.1" customHeight="1" x14ac:dyDescent="0.15">
      <c r="B27" s="202"/>
      <c r="C27" s="202"/>
      <c r="D27" s="202"/>
      <c r="E27" s="202"/>
      <c r="F27" s="202"/>
      <c r="G27" s="87"/>
      <c r="H27" s="83"/>
      <c r="I27" s="203"/>
      <c r="J27" s="203"/>
      <c r="K27" s="73"/>
    </row>
    <row r="28" spans="2:11" ht="26.1" customHeight="1" x14ac:dyDescent="0.15">
      <c r="B28" s="200"/>
      <c r="C28" s="200"/>
      <c r="D28" s="200"/>
      <c r="E28" s="200"/>
      <c r="F28" s="200"/>
      <c r="G28" s="86"/>
      <c r="H28" s="82"/>
      <c r="I28" s="201"/>
      <c r="J28" s="201"/>
      <c r="K28" s="80"/>
    </row>
    <row r="29" spans="2:11" ht="26.1" customHeight="1" x14ac:dyDescent="0.15">
      <c r="B29" s="202"/>
      <c r="C29" s="202"/>
      <c r="D29" s="202"/>
      <c r="E29" s="202"/>
      <c r="F29" s="202"/>
      <c r="G29" s="87"/>
      <c r="H29" s="83"/>
      <c r="I29" s="203"/>
      <c r="J29" s="203"/>
      <c r="K29" s="73"/>
    </row>
    <row r="30" spans="2:11" ht="26.1" customHeight="1" x14ac:dyDescent="0.15">
      <c r="B30" s="200"/>
      <c r="C30" s="200"/>
      <c r="D30" s="200"/>
      <c r="E30" s="200"/>
      <c r="F30" s="200"/>
      <c r="G30" s="86"/>
      <c r="H30" s="82"/>
      <c r="I30" s="201"/>
      <c r="J30" s="201"/>
      <c r="K30" s="80"/>
    </row>
    <row r="31" spans="2:11" ht="26.1" customHeight="1" x14ac:dyDescent="0.15">
      <c r="B31" s="202"/>
      <c r="C31" s="202"/>
      <c r="D31" s="202"/>
      <c r="E31" s="202"/>
      <c r="F31" s="202"/>
      <c r="G31" s="87"/>
      <c r="H31" s="83"/>
      <c r="I31" s="203"/>
      <c r="J31" s="203"/>
      <c r="K31" s="73"/>
    </row>
    <row r="32" spans="2:11" ht="26.1" customHeight="1" x14ac:dyDescent="0.15">
      <c r="B32" s="200"/>
      <c r="C32" s="200"/>
      <c r="D32" s="200"/>
      <c r="E32" s="200"/>
      <c r="F32" s="200"/>
      <c r="G32" s="86"/>
      <c r="H32" s="82"/>
      <c r="I32" s="201"/>
      <c r="J32" s="201"/>
      <c r="K32" s="80"/>
    </row>
    <row r="33" spans="2:11" ht="26.1" customHeight="1" x14ac:dyDescent="0.15">
      <c r="B33" s="202"/>
      <c r="C33" s="202"/>
      <c r="D33" s="202"/>
      <c r="E33" s="202"/>
      <c r="F33" s="202"/>
      <c r="G33" s="87"/>
      <c r="H33" s="83"/>
      <c r="I33" s="203"/>
      <c r="J33" s="203"/>
      <c r="K33" s="73"/>
    </row>
    <row r="34" spans="2:11" ht="26.1" customHeight="1" x14ac:dyDescent="0.15">
      <c r="B34" s="200"/>
      <c r="C34" s="200"/>
      <c r="D34" s="200"/>
      <c r="E34" s="200"/>
      <c r="F34" s="200"/>
      <c r="G34" s="86"/>
      <c r="H34" s="82"/>
      <c r="I34" s="201"/>
      <c r="J34" s="201"/>
      <c r="K34" s="80"/>
    </row>
    <row r="35" spans="2:11" ht="26.1" customHeight="1" x14ac:dyDescent="0.15">
      <c r="B35" s="202"/>
      <c r="C35" s="202"/>
      <c r="D35" s="202"/>
      <c r="E35" s="202"/>
      <c r="F35" s="202"/>
      <c r="G35" s="87"/>
      <c r="H35" s="83"/>
      <c r="I35" s="203"/>
      <c r="J35" s="203"/>
      <c r="K35" s="73"/>
    </row>
    <row r="36" spans="2:11" ht="26.1" customHeight="1" x14ac:dyDescent="0.15">
      <c r="B36" s="200"/>
      <c r="C36" s="200"/>
      <c r="D36" s="200"/>
      <c r="E36" s="200"/>
      <c r="F36" s="200"/>
      <c r="G36" s="86"/>
      <c r="H36" s="82"/>
      <c r="I36" s="201"/>
      <c r="J36" s="201"/>
      <c r="K36" s="80"/>
    </row>
    <row r="37" spans="2:11" ht="26.1" customHeight="1" x14ac:dyDescent="0.15">
      <c r="B37" s="205"/>
      <c r="C37" s="206"/>
      <c r="D37" s="205"/>
      <c r="E37" s="207"/>
      <c r="F37" s="206"/>
      <c r="G37" s="87"/>
      <c r="H37" s="83"/>
      <c r="I37" s="208"/>
      <c r="J37" s="209"/>
      <c r="K37" s="73"/>
    </row>
    <row r="38" spans="2:11" ht="26.1" customHeight="1" x14ac:dyDescent="0.15">
      <c r="I38" s="204" t="s">
        <v>9</v>
      </c>
      <c r="J38" s="180"/>
      <c r="K38" s="81">
        <f>SUM(K22:K37)</f>
        <v>0</v>
      </c>
    </row>
  </sheetData>
  <mergeCells count="64">
    <mergeCell ref="I1:K1"/>
    <mergeCell ref="I2:K2"/>
    <mergeCell ref="B35:C35"/>
    <mergeCell ref="D35:F35"/>
    <mergeCell ref="I35:J35"/>
    <mergeCell ref="B33:C33"/>
    <mergeCell ref="D33:F33"/>
    <mergeCell ref="I33:J33"/>
    <mergeCell ref="B34:C34"/>
    <mergeCell ref="D34:F34"/>
    <mergeCell ref="I34:J34"/>
    <mergeCell ref="B31:C31"/>
    <mergeCell ref="D31:F31"/>
    <mergeCell ref="I31:J31"/>
    <mergeCell ref="B32:C32"/>
    <mergeCell ref="D32:F32"/>
    <mergeCell ref="I38:J38"/>
    <mergeCell ref="B36:C36"/>
    <mergeCell ref="D36:F36"/>
    <mergeCell ref="I36:J36"/>
    <mergeCell ref="B37:C37"/>
    <mergeCell ref="D37:F37"/>
    <mergeCell ref="I37:J37"/>
    <mergeCell ref="B28:C28"/>
    <mergeCell ref="D28:F28"/>
    <mergeCell ref="I28:J28"/>
    <mergeCell ref="I32:J32"/>
    <mergeCell ref="B29:C29"/>
    <mergeCell ref="D29:F29"/>
    <mergeCell ref="I29:J29"/>
    <mergeCell ref="B30:C30"/>
    <mergeCell ref="D30:F30"/>
    <mergeCell ref="I30:J30"/>
    <mergeCell ref="B26:C26"/>
    <mergeCell ref="D26:F26"/>
    <mergeCell ref="I26:J26"/>
    <mergeCell ref="B27:C27"/>
    <mergeCell ref="D27:F27"/>
    <mergeCell ref="I27:J27"/>
    <mergeCell ref="B24:C24"/>
    <mergeCell ref="D24:F24"/>
    <mergeCell ref="I24:J24"/>
    <mergeCell ref="B25:C25"/>
    <mergeCell ref="D25:F25"/>
    <mergeCell ref="I25:J25"/>
    <mergeCell ref="B22:C22"/>
    <mergeCell ref="D22:F22"/>
    <mergeCell ref="I22:J22"/>
    <mergeCell ref="B23:C23"/>
    <mergeCell ref="D23:F23"/>
    <mergeCell ref="I23:J23"/>
    <mergeCell ref="I3:K3"/>
    <mergeCell ref="B21:C21"/>
    <mergeCell ref="D21:F21"/>
    <mergeCell ref="I21:J21"/>
    <mergeCell ref="B5:D5"/>
    <mergeCell ref="B6:D6"/>
    <mergeCell ref="B8:D8"/>
    <mergeCell ref="B9:D9"/>
    <mergeCell ref="C16:D16"/>
    <mergeCell ref="F16:K16"/>
    <mergeCell ref="C17:D17"/>
    <mergeCell ref="F17:K17"/>
    <mergeCell ref="C18:D18"/>
  </mergeCells>
  <phoneticPr fontId="1"/>
  <conditionalFormatting sqref="B11:C14">
    <cfRule type="expression" dxfId="39" priority="1">
      <formula>$B11&lt;&gt;""</formula>
    </cfRule>
  </conditionalFormatting>
  <conditionalFormatting sqref="G1:G1048576">
    <cfRule type="expression" dxfId="38" priority="2">
      <formula>AND(ROW()&gt;=22,G1=INT(G1))</formula>
    </cfRule>
    <cfRule type="expression" dxfId="37" priority="3">
      <formula>AND(ROW()&gt;=22,G1&lt;&gt;INT(G1))</formula>
    </cfRule>
  </conditionalFormatting>
  <conditionalFormatting sqref="I1:J1048576">
    <cfRule type="expression" dxfId="36" priority="4">
      <formula>AND(TanDispCtrl&lt;=0, ROW()&gt;=22,I1*10&lt;&gt;INT(I1)*10)</formula>
    </cfRule>
    <cfRule type="expression" dxfId="35" priority="5">
      <formula>AND(TanDispCtrl=1, ROW()&gt;=22,I1*100&lt;&gt;INT(I1)*100)</formula>
    </cfRule>
    <cfRule type="expression" dxfId="34" priority="6">
      <formula>AND(TanDispCtrl = 1, ROW()&gt;=22,I1=INT(I1))</formula>
    </cfRule>
    <cfRule type="expression" dxfId="33" priority="7">
      <formula>AND(TanDispCtrl = 1, ROW()&gt;=22,I1&lt;&gt;INT(I1))</formula>
    </cfRule>
    <cfRule type="expression" dxfId="32" priority="8">
      <formula>AND(TanDispCtrl = 2, ROW()&gt;=22,I1=INT(I1))</formula>
    </cfRule>
    <cfRule type="expression" dxfId="31" priority="9">
      <formula>AND(TanDispCtrl = 2, ROW()&gt;=22,I1&lt;&gt;INT(I1))</formula>
    </cfRule>
  </conditionalFormatting>
  <conditionalFormatting sqref="I3:K3">
    <cfRule type="expression" dxfId="30" priority="10" stopIfTrue="1">
      <formula xml:space="preserve"> $I$3 = ""</formula>
    </cfRule>
  </conditionalFormatting>
  <pageMargins left="0.25" right="0.25" top="0.75" bottom="0.75" header="0.3" footer="0.3"/>
  <pageSetup paperSize="9" fitToHeight="0" orientation="portrait" horizontalDpi="300" verticalDpi="3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5">
    <pageSetUpPr fitToPage="1"/>
  </sheetPr>
  <dimension ref="B1:L31"/>
  <sheetViews>
    <sheetView showGridLines="0" zoomScaleNormal="100" workbookViewId="0"/>
  </sheetViews>
  <sheetFormatPr defaultRowHeight="14.25" x14ac:dyDescent="0.15"/>
  <cols>
    <col min="1" max="1" width="3.625" style="61" customWidth="1"/>
    <col min="2" max="2" width="10.625" style="61" customWidth="1"/>
    <col min="3" max="3" width="20.625" style="61" customWidth="1"/>
    <col min="4" max="4" width="14.5" style="61" customWidth="1"/>
    <col min="5" max="5" width="8.625" style="61" customWidth="1"/>
    <col min="6" max="6" width="5.125" style="61" customWidth="1"/>
    <col min="7" max="7" width="5" style="61" customWidth="1"/>
    <col min="8" max="8" width="5.25" style="61" customWidth="1"/>
    <col min="9" max="9" width="6.625" style="61" customWidth="1"/>
    <col min="10" max="10" width="5.625" style="61" customWidth="1"/>
    <col min="11" max="11" width="12.125" style="74" customWidth="1"/>
    <col min="12" max="12" width="3.625" style="61" customWidth="1"/>
    <col min="13" max="16384" width="9" style="61"/>
  </cols>
  <sheetData>
    <row r="1" spans="2:12" ht="12.75" customHeight="1" x14ac:dyDescent="0.25">
      <c r="I1" s="175" t="str">
        <f>IF(DispHachuNo="","","注文書番号　　 " &amp; DispHachuNo)</f>
        <v>注文書番号　　 12345678-1</v>
      </c>
      <c r="J1" s="175"/>
      <c r="K1" s="175"/>
    </row>
    <row r="2" spans="2:12" ht="15.75" customHeight="1" x14ac:dyDescent="0.15">
      <c r="I2" s="214" t="str">
        <f>IF(ChumonOutDate_Text="","","注文書発行日　"&amp;TEXT(ChumonOutDate_Text,"yyyy年mm月dd日(aaa)"))</f>
        <v>注文書発行日　2017年12月31日(日)</v>
      </c>
      <c r="J2" s="214"/>
      <c r="K2" s="214"/>
      <c r="L2" s="89"/>
    </row>
    <row r="4" spans="2:12" x14ac:dyDescent="0.15">
      <c r="B4" s="193" t="s">
        <v>10</v>
      </c>
      <c r="C4" s="193"/>
      <c r="D4" s="193" t="s">
        <v>11</v>
      </c>
      <c r="E4" s="193"/>
      <c r="F4" s="193"/>
      <c r="G4" s="78" t="s">
        <v>12</v>
      </c>
      <c r="H4" s="78" t="s">
        <v>13</v>
      </c>
      <c r="I4" s="193" t="s">
        <v>14</v>
      </c>
      <c r="J4" s="193"/>
      <c r="K4" s="79" t="s">
        <v>15</v>
      </c>
    </row>
    <row r="5" spans="2:12" ht="26.1" customHeight="1" x14ac:dyDescent="0.15">
      <c r="B5" s="200"/>
      <c r="C5" s="200"/>
      <c r="D5" s="200"/>
      <c r="E5" s="200"/>
      <c r="F5" s="200"/>
      <c r="G5" s="86"/>
      <c r="H5" s="82"/>
      <c r="I5" s="212"/>
      <c r="J5" s="212"/>
      <c r="K5" s="80"/>
    </row>
    <row r="6" spans="2:12" ht="26.1" customHeight="1" x14ac:dyDescent="0.15">
      <c r="B6" s="202"/>
      <c r="C6" s="202"/>
      <c r="D6" s="202"/>
      <c r="E6" s="202"/>
      <c r="F6" s="202"/>
      <c r="G6" s="87"/>
      <c r="H6" s="83"/>
      <c r="I6" s="213"/>
      <c r="J6" s="213"/>
      <c r="K6" s="73"/>
    </row>
    <row r="7" spans="2:12" ht="26.1" customHeight="1" x14ac:dyDescent="0.15">
      <c r="B7" s="200"/>
      <c r="C7" s="200"/>
      <c r="D7" s="200"/>
      <c r="E7" s="200"/>
      <c r="F7" s="200"/>
      <c r="G7" s="86"/>
      <c r="H7" s="82"/>
      <c r="I7" s="212"/>
      <c r="J7" s="212"/>
      <c r="K7" s="80"/>
    </row>
    <row r="8" spans="2:12" ht="26.1" customHeight="1" x14ac:dyDescent="0.15">
      <c r="B8" s="202"/>
      <c r="C8" s="202"/>
      <c r="D8" s="202"/>
      <c r="E8" s="202"/>
      <c r="F8" s="202"/>
      <c r="G8" s="87"/>
      <c r="H8" s="83"/>
      <c r="I8" s="213"/>
      <c r="J8" s="213"/>
      <c r="K8" s="73"/>
    </row>
    <row r="9" spans="2:12" ht="26.1" customHeight="1" x14ac:dyDescent="0.15">
      <c r="B9" s="200"/>
      <c r="C9" s="200"/>
      <c r="D9" s="200"/>
      <c r="E9" s="200"/>
      <c r="F9" s="200"/>
      <c r="G9" s="86"/>
      <c r="H9" s="82"/>
      <c r="I9" s="212"/>
      <c r="J9" s="212"/>
      <c r="K9" s="80"/>
    </row>
    <row r="10" spans="2:12" ht="26.1" customHeight="1" x14ac:dyDescent="0.15">
      <c r="B10" s="202"/>
      <c r="C10" s="202"/>
      <c r="D10" s="202"/>
      <c r="E10" s="202"/>
      <c r="F10" s="202"/>
      <c r="G10" s="87"/>
      <c r="H10" s="83"/>
      <c r="I10" s="213"/>
      <c r="J10" s="213"/>
      <c r="K10" s="73"/>
    </row>
    <row r="11" spans="2:12" ht="26.1" customHeight="1" x14ac:dyDescent="0.15">
      <c r="B11" s="200"/>
      <c r="C11" s="200"/>
      <c r="D11" s="200"/>
      <c r="E11" s="200"/>
      <c r="F11" s="200"/>
      <c r="G11" s="86"/>
      <c r="H11" s="82"/>
      <c r="I11" s="212"/>
      <c r="J11" s="212"/>
      <c r="K11" s="80"/>
    </row>
    <row r="12" spans="2:12" ht="26.1" customHeight="1" x14ac:dyDescent="0.15">
      <c r="B12" s="202"/>
      <c r="C12" s="202"/>
      <c r="D12" s="202"/>
      <c r="E12" s="202"/>
      <c r="F12" s="202"/>
      <c r="G12" s="87"/>
      <c r="H12" s="83"/>
      <c r="I12" s="213"/>
      <c r="J12" s="213"/>
      <c r="K12" s="73"/>
    </row>
    <row r="13" spans="2:12" ht="26.1" customHeight="1" x14ac:dyDescent="0.15">
      <c r="B13" s="200"/>
      <c r="C13" s="200"/>
      <c r="D13" s="200"/>
      <c r="E13" s="200"/>
      <c r="F13" s="200"/>
      <c r="G13" s="86"/>
      <c r="H13" s="82"/>
      <c r="I13" s="212"/>
      <c r="J13" s="212"/>
      <c r="K13" s="80"/>
    </row>
    <row r="14" spans="2:12" ht="26.1" customHeight="1" x14ac:dyDescent="0.15">
      <c r="B14" s="202"/>
      <c r="C14" s="202"/>
      <c r="D14" s="202"/>
      <c r="E14" s="202"/>
      <c r="F14" s="202"/>
      <c r="G14" s="87"/>
      <c r="H14" s="83"/>
      <c r="I14" s="213"/>
      <c r="J14" s="213"/>
      <c r="K14" s="73"/>
    </row>
    <row r="15" spans="2:12" ht="26.1" customHeight="1" x14ac:dyDescent="0.15">
      <c r="B15" s="200"/>
      <c r="C15" s="200"/>
      <c r="D15" s="200"/>
      <c r="E15" s="200"/>
      <c r="F15" s="200"/>
      <c r="G15" s="86"/>
      <c r="H15" s="82"/>
      <c r="I15" s="212"/>
      <c r="J15" s="212"/>
      <c r="K15" s="80"/>
    </row>
    <row r="16" spans="2:12" ht="26.1" customHeight="1" x14ac:dyDescent="0.15">
      <c r="B16" s="202"/>
      <c r="C16" s="202"/>
      <c r="D16" s="202"/>
      <c r="E16" s="202"/>
      <c r="F16" s="202"/>
      <c r="G16" s="87"/>
      <c r="H16" s="83"/>
      <c r="I16" s="213"/>
      <c r="J16" s="213"/>
      <c r="K16" s="73"/>
    </row>
    <row r="17" spans="2:11" ht="26.1" customHeight="1" x14ac:dyDescent="0.15">
      <c r="B17" s="200"/>
      <c r="C17" s="200"/>
      <c r="D17" s="200"/>
      <c r="E17" s="200"/>
      <c r="F17" s="200"/>
      <c r="G17" s="86"/>
      <c r="H17" s="82"/>
      <c r="I17" s="212"/>
      <c r="J17" s="212"/>
      <c r="K17" s="80"/>
    </row>
    <row r="18" spans="2:11" ht="26.1" customHeight="1" x14ac:dyDescent="0.15">
      <c r="B18" s="202"/>
      <c r="C18" s="202"/>
      <c r="D18" s="202"/>
      <c r="E18" s="202"/>
      <c r="F18" s="202"/>
      <c r="G18" s="87"/>
      <c r="H18" s="83"/>
      <c r="I18" s="213"/>
      <c r="J18" s="213"/>
      <c r="K18" s="73"/>
    </row>
    <row r="19" spans="2:11" ht="26.1" customHeight="1" x14ac:dyDescent="0.15">
      <c r="B19" s="200"/>
      <c r="C19" s="200"/>
      <c r="D19" s="200"/>
      <c r="E19" s="200"/>
      <c r="F19" s="200"/>
      <c r="G19" s="86"/>
      <c r="H19" s="82"/>
      <c r="I19" s="212"/>
      <c r="J19" s="212"/>
      <c r="K19" s="80"/>
    </row>
    <row r="20" spans="2:11" ht="26.1" customHeight="1" x14ac:dyDescent="0.15">
      <c r="B20" s="202"/>
      <c r="C20" s="202"/>
      <c r="D20" s="202"/>
      <c r="E20" s="202"/>
      <c r="F20" s="202"/>
      <c r="G20" s="87"/>
      <c r="H20" s="83"/>
      <c r="I20" s="213"/>
      <c r="J20" s="213"/>
      <c r="K20" s="73"/>
    </row>
    <row r="21" spans="2:11" ht="26.1" customHeight="1" x14ac:dyDescent="0.15">
      <c r="B21" s="200"/>
      <c r="C21" s="200"/>
      <c r="D21" s="200"/>
      <c r="E21" s="200"/>
      <c r="F21" s="200"/>
      <c r="G21" s="86"/>
      <c r="H21" s="82"/>
      <c r="I21" s="212"/>
      <c r="J21" s="212"/>
      <c r="K21" s="80"/>
    </row>
    <row r="22" spans="2:11" ht="26.1" customHeight="1" x14ac:dyDescent="0.15">
      <c r="B22" s="202"/>
      <c r="C22" s="202"/>
      <c r="D22" s="202"/>
      <c r="E22" s="202"/>
      <c r="F22" s="202"/>
      <c r="G22" s="87"/>
      <c r="H22" s="83"/>
      <c r="I22" s="213"/>
      <c r="J22" s="213"/>
      <c r="K22" s="73"/>
    </row>
    <row r="23" spans="2:11" ht="26.1" customHeight="1" x14ac:dyDescent="0.15">
      <c r="B23" s="200"/>
      <c r="C23" s="200"/>
      <c r="D23" s="200"/>
      <c r="E23" s="200"/>
      <c r="F23" s="200"/>
      <c r="G23" s="86"/>
      <c r="H23" s="82"/>
      <c r="I23" s="212"/>
      <c r="J23" s="212"/>
      <c r="K23" s="80"/>
    </row>
    <row r="24" spans="2:11" ht="26.1" customHeight="1" x14ac:dyDescent="0.15">
      <c r="B24" s="202"/>
      <c r="C24" s="202"/>
      <c r="D24" s="202"/>
      <c r="E24" s="202"/>
      <c r="F24" s="202"/>
      <c r="G24" s="87"/>
      <c r="H24" s="83"/>
      <c r="I24" s="213"/>
      <c r="J24" s="213"/>
      <c r="K24" s="73"/>
    </row>
    <row r="25" spans="2:11" ht="26.1" customHeight="1" x14ac:dyDescent="0.15">
      <c r="B25" s="200"/>
      <c r="C25" s="200"/>
      <c r="D25" s="200"/>
      <c r="E25" s="200"/>
      <c r="F25" s="200"/>
      <c r="G25" s="86"/>
      <c r="H25" s="82"/>
      <c r="I25" s="212"/>
      <c r="J25" s="212"/>
      <c r="K25" s="80"/>
    </row>
    <row r="26" spans="2:11" ht="26.1" customHeight="1" x14ac:dyDescent="0.15">
      <c r="B26" s="202"/>
      <c r="C26" s="202"/>
      <c r="D26" s="202"/>
      <c r="E26" s="202"/>
      <c r="F26" s="202"/>
      <c r="G26" s="87"/>
      <c r="H26" s="83"/>
      <c r="I26" s="213"/>
      <c r="J26" s="213"/>
      <c r="K26" s="73"/>
    </row>
    <row r="27" spans="2:11" ht="26.1" customHeight="1" x14ac:dyDescent="0.15">
      <c r="B27" s="200"/>
      <c r="C27" s="200"/>
      <c r="D27" s="200"/>
      <c r="E27" s="200"/>
      <c r="F27" s="200"/>
      <c r="G27" s="86"/>
      <c r="H27" s="82"/>
      <c r="I27" s="212"/>
      <c r="J27" s="212"/>
      <c r="K27" s="80"/>
    </row>
    <row r="28" spans="2:11" ht="26.1" customHeight="1" x14ac:dyDescent="0.15">
      <c r="B28" s="202"/>
      <c r="C28" s="202"/>
      <c r="D28" s="202"/>
      <c r="E28" s="202"/>
      <c r="F28" s="202"/>
      <c r="G28" s="87"/>
      <c r="H28" s="83"/>
      <c r="I28" s="213"/>
      <c r="J28" s="213"/>
      <c r="K28" s="73"/>
    </row>
    <row r="29" spans="2:11" ht="26.1" customHeight="1" x14ac:dyDescent="0.15">
      <c r="B29" s="200"/>
      <c r="C29" s="200"/>
      <c r="D29" s="200"/>
      <c r="E29" s="200"/>
      <c r="F29" s="200"/>
      <c r="G29" s="86"/>
      <c r="H29" s="82"/>
      <c r="I29" s="212"/>
      <c r="J29" s="212"/>
      <c r="K29" s="80"/>
    </row>
    <row r="30" spans="2:11" ht="26.1" customHeight="1" x14ac:dyDescent="0.15">
      <c r="B30" s="202"/>
      <c r="C30" s="202"/>
      <c r="D30" s="202"/>
      <c r="E30" s="202"/>
      <c r="F30" s="202"/>
      <c r="G30" s="87"/>
      <c r="H30" s="83"/>
      <c r="I30" s="213"/>
      <c r="J30" s="213"/>
      <c r="K30" s="73"/>
    </row>
    <row r="31" spans="2:11" ht="26.1" customHeight="1" x14ac:dyDescent="0.15">
      <c r="I31" s="204" t="s">
        <v>9</v>
      </c>
      <c r="J31" s="180"/>
      <c r="K31" s="81"/>
    </row>
  </sheetData>
  <mergeCells count="84">
    <mergeCell ref="B4:C4"/>
    <mergeCell ref="D4:F4"/>
    <mergeCell ref="I4:J4"/>
    <mergeCell ref="I1:K1"/>
    <mergeCell ref="I2:K2"/>
    <mergeCell ref="B5:C5"/>
    <mergeCell ref="D5:F5"/>
    <mergeCell ref="I5:J5"/>
    <mergeCell ref="B6:C6"/>
    <mergeCell ref="D6:F6"/>
    <mergeCell ref="I6:J6"/>
    <mergeCell ref="B7:C7"/>
    <mergeCell ref="D7:F7"/>
    <mergeCell ref="I7:J7"/>
    <mergeCell ref="B8:C8"/>
    <mergeCell ref="D8:F8"/>
    <mergeCell ref="I8:J8"/>
    <mergeCell ref="B9:C9"/>
    <mergeCell ref="D9:F9"/>
    <mergeCell ref="I9:J9"/>
    <mergeCell ref="B10:C10"/>
    <mergeCell ref="D10:F10"/>
    <mergeCell ref="I10:J10"/>
    <mergeCell ref="B11:C11"/>
    <mergeCell ref="D11:F11"/>
    <mergeCell ref="I11:J11"/>
    <mergeCell ref="B12:C12"/>
    <mergeCell ref="D12:F12"/>
    <mergeCell ref="I12:J12"/>
    <mergeCell ref="B13:C13"/>
    <mergeCell ref="D13:F13"/>
    <mergeCell ref="I13:J13"/>
    <mergeCell ref="B14:C14"/>
    <mergeCell ref="D14:F14"/>
    <mergeCell ref="I14:J14"/>
    <mergeCell ref="B23:C23"/>
    <mergeCell ref="D23:F23"/>
    <mergeCell ref="I23:J23"/>
    <mergeCell ref="B17:C17"/>
    <mergeCell ref="D17:F17"/>
    <mergeCell ref="I17:J17"/>
    <mergeCell ref="B18:C18"/>
    <mergeCell ref="B20:C20"/>
    <mergeCell ref="D20:F20"/>
    <mergeCell ref="I20:J20"/>
    <mergeCell ref="I22:J22"/>
    <mergeCell ref="I31:J31"/>
    <mergeCell ref="B15:C15"/>
    <mergeCell ref="D15:F15"/>
    <mergeCell ref="I15:J15"/>
    <mergeCell ref="B16:C16"/>
    <mergeCell ref="D16:F16"/>
    <mergeCell ref="I16:J16"/>
    <mergeCell ref="B28:C28"/>
    <mergeCell ref="D28:F28"/>
    <mergeCell ref="I28:J28"/>
    <mergeCell ref="B29:C29"/>
    <mergeCell ref="D29:F29"/>
    <mergeCell ref="I29:J29"/>
    <mergeCell ref="B24:C24"/>
    <mergeCell ref="D24:F24"/>
    <mergeCell ref="I24:J24"/>
    <mergeCell ref="B30:C30"/>
    <mergeCell ref="D30:F30"/>
    <mergeCell ref="I30:J30"/>
    <mergeCell ref="B27:C27"/>
    <mergeCell ref="D27:F27"/>
    <mergeCell ref="I27:J27"/>
    <mergeCell ref="B25:C25"/>
    <mergeCell ref="D25:F25"/>
    <mergeCell ref="I25:J25"/>
    <mergeCell ref="B26:C26"/>
    <mergeCell ref="D18:F18"/>
    <mergeCell ref="I18:J18"/>
    <mergeCell ref="B19:C19"/>
    <mergeCell ref="D19:F19"/>
    <mergeCell ref="I19:J19"/>
    <mergeCell ref="D26:F26"/>
    <mergeCell ref="I26:J26"/>
    <mergeCell ref="B21:C21"/>
    <mergeCell ref="D21:F21"/>
    <mergeCell ref="I21:J21"/>
    <mergeCell ref="B22:C22"/>
    <mergeCell ref="D22:F22"/>
  </mergeCells>
  <phoneticPr fontId="1"/>
  <conditionalFormatting sqref="G1:G1048576">
    <cfRule type="expression" dxfId="29" priority="1">
      <formula>AND(ROW()&gt;=5,G1=INT(G1))</formula>
    </cfRule>
    <cfRule type="expression" dxfId="28" priority="2">
      <formula>AND(ROW()&gt;=5,G1&lt;&gt;INT(G1))</formula>
    </cfRule>
  </conditionalFormatting>
  <conditionalFormatting sqref="I1:J1048576">
    <cfRule type="expression" dxfId="27" priority="3">
      <formula>AND(TanDispCtrl&lt;=0, ROW()&gt;=5,I1*10&lt;&gt;INT(I1)*10)</formula>
    </cfRule>
    <cfRule type="expression" dxfId="26" priority="4">
      <formula>AND(TanDispCtrl=1, ROW()&gt;=5,I1*100&lt;&gt;INT(I1)*100)</formula>
    </cfRule>
    <cfRule type="expression" dxfId="25" priority="5">
      <formula>AND(TanDispCtrl = 1, ROW()&gt;=5,I1=INT(I1))</formula>
    </cfRule>
    <cfRule type="expression" dxfId="24" priority="6">
      <formula>AND(TanDispCtrl = 1, ROW()&gt;=5,I1&lt;&gt;INT(I1))</formula>
    </cfRule>
    <cfRule type="expression" dxfId="23" priority="7">
      <formula>AND(TanDispCtrl = 2, ROW()&gt;=5,I1=INT(I1))</formula>
    </cfRule>
    <cfRule type="expression" dxfId="22" priority="8">
      <formula>AND(TanDispCtrl = 2, ROW()&gt;=5,I1&lt;&gt;INT(I1))</formula>
    </cfRule>
  </conditionalFormatting>
  <pageMargins left="0.25" right="0.25" top="0.75" bottom="0.75" header="0.3" footer="0.3"/>
  <pageSetup paperSize="9" fitToHeight="0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10">
    <pageSetUpPr fitToPage="1"/>
  </sheetPr>
  <dimension ref="B1:M38"/>
  <sheetViews>
    <sheetView showGridLines="0" zoomScaleNormal="100" workbookViewId="0"/>
  </sheetViews>
  <sheetFormatPr defaultRowHeight="14.25" x14ac:dyDescent="0.15"/>
  <cols>
    <col min="1" max="1" width="3.625" style="61" customWidth="1"/>
    <col min="2" max="2" width="11.625" style="61" customWidth="1"/>
    <col min="3" max="3" width="20.625" style="61" customWidth="1"/>
    <col min="4" max="4" width="14.5" style="61" customWidth="1"/>
    <col min="5" max="5" width="9.125" style="61" customWidth="1"/>
    <col min="6" max="6" width="4.125" style="61" customWidth="1"/>
    <col min="7" max="8" width="6.125" style="61" customWidth="1"/>
    <col min="9" max="9" width="3.625" style="61" customWidth="1"/>
    <col min="10" max="10" width="11.625" style="61" customWidth="1"/>
    <col min="11" max="11" width="8.625" style="74" customWidth="1"/>
    <col min="12" max="12" width="3.625" style="61" customWidth="1"/>
    <col min="13" max="13" width="0" style="61" hidden="1" customWidth="1"/>
    <col min="14" max="16384" width="9" style="61"/>
  </cols>
  <sheetData>
    <row r="1" spans="2:13" ht="12.75" customHeight="1" x14ac:dyDescent="0.2">
      <c r="I1" s="210" t="str">
        <f t="shared" ref="I1" si="0" xml:space="preserve"> IF(M1&lt;&gt;"","受注番号　　　"&amp;M1,"注文書番号　"&amp;M2)</f>
        <v>注文書番号　12345678-1</v>
      </c>
      <c r="J1" s="210"/>
      <c r="K1" s="210"/>
      <c r="M1" s="61" t="str">
        <f>IF(JuchuNo="","",JuchuNo)</f>
        <v/>
      </c>
    </row>
    <row r="2" spans="2:13" ht="15.75" customHeight="1" x14ac:dyDescent="0.15">
      <c r="I2" s="211" t="str">
        <f t="shared" ref="I2" si="1" xml:space="preserve"> IF(M1&lt;&gt;"","注文書番号　　"&amp;M2,"注文書発行日　"&amp;M3)</f>
        <v>注文書発行日　2017年12月31日(日)</v>
      </c>
      <c r="J2" s="211"/>
      <c r="K2" s="211"/>
      <c r="L2" s="89"/>
      <c r="M2" s="61" t="str">
        <f>DispHachuNo</f>
        <v>12345678-1</v>
      </c>
    </row>
    <row r="3" spans="2:13" x14ac:dyDescent="0.15">
      <c r="I3" s="186" t="str">
        <f t="shared" ref="I3" si="2" xml:space="preserve"> IF(M1&lt;&gt;"","注文書発行日　"&amp;M3,"")</f>
        <v/>
      </c>
      <c r="J3" s="186"/>
      <c r="K3" s="186"/>
      <c r="M3" s="61" t="str">
        <f>TEXT(ChumonOutDate_Text,"yyyy年mm月dd日(aaa)")</f>
        <v>2017年12月31日(日)</v>
      </c>
    </row>
    <row r="4" spans="2:13" ht="19.5" customHeight="1" x14ac:dyDescent="0.15"/>
    <row r="5" spans="2:13" ht="22.5" customHeight="1" x14ac:dyDescent="0.15">
      <c r="B5" s="194" t="str">
        <f>Shiharaisakimei_Keisyo</f>
        <v xml:space="preserve">サンプル建設株式会社 </v>
      </c>
      <c r="C5" s="188"/>
      <c r="D5" s="188"/>
    </row>
    <row r="6" spans="2:13" ht="15" customHeight="1" x14ac:dyDescent="0.15">
      <c r="B6" s="189" t="str">
        <f>ShiharaisakiTantosya_Text</f>
        <v>担当者名 様</v>
      </c>
      <c r="C6" s="188"/>
      <c r="D6" s="188"/>
    </row>
    <row r="7" spans="2:13" x14ac:dyDescent="0.15">
      <c r="B7" s="61" t="str">
        <f>TorihikisakiYubinNo_Text</f>
        <v>〒560-4548</v>
      </c>
    </row>
    <row r="8" spans="2:13" x14ac:dyDescent="0.15">
      <c r="B8" s="195" t="str">
        <f>TorihikisakiJyusyo</f>
        <v>東京都墨田区千歳3-6</v>
      </c>
      <c r="C8" s="188"/>
      <c r="D8" s="188"/>
    </row>
    <row r="9" spans="2:13" ht="19.5" customHeight="1" x14ac:dyDescent="0.15">
      <c r="B9" s="195" t="str">
        <f>TorihikisakiTelNo_Text &amp; "　　　" &amp; TorihikisakiFaxNo_Text</f>
        <v>TEL:03-5568-4444　　　FAX:03-5568-4443</v>
      </c>
      <c r="C9" s="188"/>
      <c r="D9" s="188"/>
    </row>
    <row r="10" spans="2:13" ht="19.5" customHeight="1" x14ac:dyDescent="0.15">
      <c r="B10" s="136" t="s">
        <v>104</v>
      </c>
      <c r="C10" s="135"/>
      <c r="D10" s="135"/>
    </row>
    <row r="11" spans="2:13" ht="15" customHeight="1" x14ac:dyDescent="0.25">
      <c r="B11" s="77" t="str">
        <f>DispKeigenRate_Text</f>
        <v>8%対象合計</v>
      </c>
      <c r="C11" s="215" t="str">
        <f>IF(DispKeigenRate="","",TEXT(KeigenObjNow, "#,##0") &amp; " / " &amp; TEXT(KeigenObjTotal, "#,##0"))</f>
        <v>300,000 / 5,000,000</v>
      </c>
      <c r="D11" s="215"/>
    </row>
    <row r="12" spans="2:13" ht="15" customHeight="1" x14ac:dyDescent="0.25">
      <c r="B12" s="77" t="str">
        <f>IF(DispKeigenRate="","","上記消費税")</f>
        <v>上記消費税</v>
      </c>
      <c r="C12" s="215">
        <f>IF(DispKeigenRate="","",KeigenNow)</f>
        <v>800</v>
      </c>
      <c r="D12" s="215"/>
    </row>
    <row r="13" spans="2:13" ht="15" customHeight="1" x14ac:dyDescent="0.25">
      <c r="B13" s="77" t="str">
        <f>IF(TaxCalType=0,"税抜注文金額",IF(DispHyojunRate&lt;&gt;"",DispHyojunRate_Text,""))</f>
        <v>10%対象合計</v>
      </c>
      <c r="C13" s="215" t="str">
        <f>IF(TaxCalType=0,TEXT(ZeibetuGokeiKingaku,"#,##0")&amp;" / "&amp; TEXT(BaseZeibetuHachuGokeiKingaku,"#,##0"), IF(DispHyojunRate="","",TEXT(HyojunObjNow,"#,##0")&amp;" / "&amp;TEXT(HyojunObjTotal,"#,##0")))</f>
        <v>250,000 / 5,000,000</v>
      </c>
      <c r="D13" s="215"/>
    </row>
    <row r="14" spans="2:13" ht="15" customHeight="1" x14ac:dyDescent="0.25">
      <c r="B14" s="77" t="str">
        <f>IF(TaxCalType=0,DispShohizeiRate_Text,IF($B$13&lt;&gt;"","上記消費税",""))</f>
        <v>上記消費税</v>
      </c>
      <c r="C14" s="215">
        <f>IF($B$14="","",IF($B$14="上記消費税",HyojunNow,SyohiZeiKingaku))</f>
        <v>1000</v>
      </c>
      <c r="D14" s="215"/>
    </row>
    <row r="15" spans="2:13" ht="20.100000000000001" customHeight="1" x14ac:dyDescent="0.25">
      <c r="B15" s="128" t="s">
        <v>102</v>
      </c>
      <c r="C15" s="216" t="str">
        <f>TEXT(ZeikomiGokeiKingaku, "\#,##0") &amp; " / " &amp; TEXT(BaseZeikomiHachuGokeiKingaku, "\#,##0")</f>
        <v>¥1,080,000 / ¥10,800,000</v>
      </c>
      <c r="D15" s="217"/>
      <c r="E15"/>
      <c r="F15"/>
      <c r="G15"/>
    </row>
    <row r="16" spans="2:13" ht="17.850000000000001" customHeight="1" x14ac:dyDescent="0.15">
      <c r="B16" s="62" t="str">
        <f>Komokumei_Text  &amp; "："</f>
        <v>工事件名：</v>
      </c>
      <c r="C16" s="196" t="str">
        <f>KojiKenmei_Text</f>
        <v>工事町2丁目 ビル リフォーム工事</v>
      </c>
      <c r="D16" s="199"/>
      <c r="E16" s="62" t="s">
        <v>20</v>
      </c>
      <c r="F16" s="198" t="str">
        <f>GenbaJyusyo_Text</f>
        <v>？？県？？市？？町88-888</v>
      </c>
      <c r="G16" s="197"/>
      <c r="H16" s="197"/>
      <c r="I16" s="197"/>
      <c r="J16" s="197"/>
      <c r="K16" s="197"/>
    </row>
    <row r="17" spans="2:11" ht="17.850000000000001" customHeight="1" x14ac:dyDescent="0.15">
      <c r="B17" s="75" t="s">
        <v>18</v>
      </c>
      <c r="C17" s="196" t="str">
        <f>Koki</f>
        <v>2017/05/31 ~ 2017/12/31</v>
      </c>
      <c r="D17" s="199"/>
      <c r="E17" s="75" t="s">
        <v>22</v>
      </c>
      <c r="F17" s="196" t="str">
        <f>SiharaiJoken_Text</f>
        <v>(支払条件)</v>
      </c>
      <c r="G17" s="199"/>
      <c r="H17" s="199"/>
      <c r="I17" s="199"/>
      <c r="J17" s="199"/>
      <c r="K17" s="199"/>
    </row>
    <row r="18" spans="2:11" ht="17.850000000000001" customHeight="1" x14ac:dyDescent="0.15">
      <c r="B18" s="75" t="s">
        <v>19</v>
      </c>
      <c r="C18" s="196" t="str">
        <f>Biko_Text</f>
        <v>＊＊＊＊＊＊＊＊＊＊</v>
      </c>
      <c r="D18" s="199"/>
      <c r="E18" s="75"/>
      <c r="F18" s="75"/>
      <c r="G18" s="75"/>
      <c r="H18" s="75"/>
      <c r="I18" s="75"/>
      <c r="J18" s="75"/>
      <c r="K18" s="76"/>
    </row>
    <row r="19" spans="2:11" ht="21" customHeight="1" x14ac:dyDescent="0.25">
      <c r="B19" s="77" t="s">
        <v>103</v>
      </c>
    </row>
    <row r="21" spans="2:11" x14ac:dyDescent="0.15">
      <c r="B21" s="193" t="s">
        <v>10</v>
      </c>
      <c r="C21" s="193"/>
      <c r="D21" s="193" t="s">
        <v>11</v>
      </c>
      <c r="E21" s="193"/>
      <c r="F21" s="193"/>
      <c r="G21" s="222" t="s">
        <v>15</v>
      </c>
      <c r="H21" s="223"/>
      <c r="I21" s="223"/>
      <c r="J21" s="224"/>
      <c r="K21" s="91" t="s">
        <v>78</v>
      </c>
    </row>
    <row r="22" spans="2:11" ht="26.1" customHeight="1" x14ac:dyDescent="0.15">
      <c r="B22" s="200"/>
      <c r="C22" s="200"/>
      <c r="D22" s="200"/>
      <c r="E22" s="200"/>
      <c r="F22" s="200"/>
      <c r="G22" s="220"/>
      <c r="H22" s="221"/>
      <c r="I22" s="75"/>
      <c r="J22" s="119"/>
      <c r="K22" s="122"/>
    </row>
    <row r="23" spans="2:11" ht="26.1" customHeight="1" x14ac:dyDescent="0.15">
      <c r="B23" s="202"/>
      <c r="C23" s="202"/>
      <c r="D23" s="202"/>
      <c r="E23" s="202"/>
      <c r="F23" s="202"/>
      <c r="G23" s="218"/>
      <c r="H23" s="219"/>
      <c r="I23" s="95"/>
      <c r="J23" s="93"/>
      <c r="K23" s="123"/>
    </row>
    <row r="24" spans="2:11" ht="26.1" customHeight="1" x14ac:dyDescent="0.15">
      <c r="B24" s="200"/>
      <c r="C24" s="200"/>
      <c r="D24" s="200"/>
      <c r="E24" s="200"/>
      <c r="F24" s="200"/>
      <c r="G24" s="220"/>
      <c r="H24" s="221"/>
      <c r="I24" s="96"/>
      <c r="J24" s="97"/>
      <c r="K24" s="122"/>
    </row>
    <row r="25" spans="2:11" ht="26.1" customHeight="1" x14ac:dyDescent="0.15">
      <c r="B25" s="202"/>
      <c r="C25" s="202"/>
      <c r="D25" s="202"/>
      <c r="E25" s="202"/>
      <c r="F25" s="202"/>
      <c r="G25" s="218"/>
      <c r="H25" s="219"/>
      <c r="I25" s="95"/>
      <c r="J25" s="93"/>
      <c r="K25" s="123"/>
    </row>
    <row r="26" spans="2:11" ht="26.1" customHeight="1" x14ac:dyDescent="0.15">
      <c r="B26" s="200"/>
      <c r="C26" s="200"/>
      <c r="D26" s="200"/>
      <c r="E26" s="200"/>
      <c r="F26" s="200"/>
      <c r="G26" s="220"/>
      <c r="H26" s="221"/>
      <c r="I26" s="94"/>
      <c r="J26" s="92"/>
      <c r="K26" s="122"/>
    </row>
    <row r="27" spans="2:11" ht="26.1" customHeight="1" x14ac:dyDescent="0.15">
      <c r="B27" s="202"/>
      <c r="C27" s="202"/>
      <c r="D27" s="202"/>
      <c r="E27" s="202"/>
      <c r="F27" s="202"/>
      <c r="G27" s="218"/>
      <c r="H27" s="219"/>
      <c r="I27" s="95"/>
      <c r="J27" s="93"/>
      <c r="K27" s="123"/>
    </row>
    <row r="28" spans="2:11" ht="26.1" customHeight="1" x14ac:dyDescent="0.15">
      <c r="B28" s="200"/>
      <c r="C28" s="200"/>
      <c r="D28" s="200"/>
      <c r="E28" s="200"/>
      <c r="F28" s="200"/>
      <c r="G28" s="220"/>
      <c r="H28" s="221"/>
      <c r="I28" s="94"/>
      <c r="J28" s="92"/>
      <c r="K28" s="122"/>
    </row>
    <row r="29" spans="2:11" ht="26.1" customHeight="1" x14ac:dyDescent="0.15">
      <c r="B29" s="202"/>
      <c r="C29" s="202"/>
      <c r="D29" s="202"/>
      <c r="E29" s="202"/>
      <c r="F29" s="202"/>
      <c r="G29" s="218"/>
      <c r="H29" s="219"/>
      <c r="I29" s="95"/>
      <c r="J29" s="93"/>
      <c r="K29" s="123"/>
    </row>
    <row r="30" spans="2:11" ht="26.1" customHeight="1" x14ac:dyDescent="0.15">
      <c r="B30" s="200"/>
      <c r="C30" s="200"/>
      <c r="D30" s="200"/>
      <c r="E30" s="200"/>
      <c r="F30" s="200"/>
      <c r="G30" s="220"/>
      <c r="H30" s="221"/>
      <c r="I30" s="94"/>
      <c r="J30" s="92"/>
      <c r="K30" s="122"/>
    </row>
    <row r="31" spans="2:11" ht="26.1" customHeight="1" x14ac:dyDescent="0.15">
      <c r="B31" s="202"/>
      <c r="C31" s="202"/>
      <c r="D31" s="202"/>
      <c r="E31" s="202"/>
      <c r="F31" s="202"/>
      <c r="G31" s="218"/>
      <c r="H31" s="219"/>
      <c r="I31" s="95"/>
      <c r="J31" s="93"/>
      <c r="K31" s="123"/>
    </row>
    <row r="32" spans="2:11" ht="26.1" customHeight="1" x14ac:dyDescent="0.15">
      <c r="B32" s="200"/>
      <c r="C32" s="200"/>
      <c r="D32" s="200"/>
      <c r="E32" s="200"/>
      <c r="F32" s="200"/>
      <c r="G32" s="220"/>
      <c r="H32" s="221"/>
      <c r="I32" s="94"/>
      <c r="J32" s="92"/>
      <c r="K32" s="122"/>
    </row>
    <row r="33" spans="2:11" ht="26.1" customHeight="1" x14ac:dyDescent="0.15">
      <c r="B33" s="202"/>
      <c r="C33" s="202"/>
      <c r="D33" s="202"/>
      <c r="E33" s="202"/>
      <c r="F33" s="202"/>
      <c r="G33" s="218"/>
      <c r="H33" s="219"/>
      <c r="I33" s="95"/>
      <c r="J33" s="93"/>
      <c r="K33" s="123"/>
    </row>
    <row r="34" spans="2:11" ht="26.1" customHeight="1" x14ac:dyDescent="0.15">
      <c r="B34" s="200"/>
      <c r="C34" s="200"/>
      <c r="D34" s="200"/>
      <c r="E34" s="200"/>
      <c r="F34" s="200"/>
      <c r="G34" s="220"/>
      <c r="H34" s="221"/>
      <c r="I34" s="94"/>
      <c r="J34" s="92"/>
      <c r="K34" s="122"/>
    </row>
    <row r="35" spans="2:11" ht="26.1" customHeight="1" x14ac:dyDescent="0.15">
      <c r="B35" s="202"/>
      <c r="C35" s="202"/>
      <c r="D35" s="202"/>
      <c r="E35" s="202"/>
      <c r="F35" s="202"/>
      <c r="G35" s="218"/>
      <c r="H35" s="219"/>
      <c r="I35" s="95"/>
      <c r="J35" s="93"/>
      <c r="K35" s="123"/>
    </row>
    <row r="36" spans="2:11" ht="26.1" customHeight="1" x14ac:dyDescent="0.15">
      <c r="B36" s="200"/>
      <c r="C36" s="200"/>
      <c r="D36" s="200"/>
      <c r="E36" s="200"/>
      <c r="F36" s="200"/>
      <c r="G36" s="220"/>
      <c r="H36" s="221"/>
      <c r="I36" s="94"/>
      <c r="J36" s="92"/>
      <c r="K36" s="122"/>
    </row>
    <row r="37" spans="2:11" ht="26.1" customHeight="1" x14ac:dyDescent="0.15">
      <c r="B37" s="205"/>
      <c r="C37" s="206"/>
      <c r="D37" s="205"/>
      <c r="E37" s="207"/>
      <c r="F37" s="206"/>
      <c r="G37" s="218"/>
      <c r="H37" s="219"/>
      <c r="I37" s="95"/>
      <c r="J37" s="93"/>
      <c r="K37" s="123"/>
    </row>
    <row r="38" spans="2:11" ht="26.1" customHeight="1" x14ac:dyDescent="0.15">
      <c r="G38" s="204" t="s">
        <v>9</v>
      </c>
      <c r="H38" s="180"/>
      <c r="I38" s="180"/>
      <c r="J38" s="99">
        <f>SUM(G22:G37)</f>
        <v>0</v>
      </c>
      <c r="K38" s="98"/>
    </row>
  </sheetData>
  <mergeCells count="69">
    <mergeCell ref="I1:K1"/>
    <mergeCell ref="I2:K2"/>
    <mergeCell ref="G30:H30"/>
    <mergeCell ref="G31:H31"/>
    <mergeCell ref="G32:H32"/>
    <mergeCell ref="G21:J21"/>
    <mergeCell ref="G22:H22"/>
    <mergeCell ref="G23:H23"/>
    <mergeCell ref="G24:H24"/>
    <mergeCell ref="I3:K3"/>
    <mergeCell ref="G25:H25"/>
    <mergeCell ref="G26:H26"/>
    <mergeCell ref="G27:H27"/>
    <mergeCell ref="G28:H28"/>
    <mergeCell ref="G29:H29"/>
    <mergeCell ref="G38:I38"/>
    <mergeCell ref="B33:C33"/>
    <mergeCell ref="D33:F33"/>
    <mergeCell ref="B34:C34"/>
    <mergeCell ref="D34:F34"/>
    <mergeCell ref="G35:H35"/>
    <mergeCell ref="G36:H36"/>
    <mergeCell ref="G37:H37"/>
    <mergeCell ref="B35:C35"/>
    <mergeCell ref="D35:F35"/>
    <mergeCell ref="B36:C36"/>
    <mergeCell ref="D36:F36"/>
    <mergeCell ref="B37:C37"/>
    <mergeCell ref="D37:F37"/>
    <mergeCell ref="G33:H33"/>
    <mergeCell ref="G34:H34"/>
    <mergeCell ref="B31:C31"/>
    <mergeCell ref="D31:F31"/>
    <mergeCell ref="B32:C32"/>
    <mergeCell ref="D32:F32"/>
    <mergeCell ref="B29:C29"/>
    <mergeCell ref="D29:F29"/>
    <mergeCell ref="B30:C30"/>
    <mergeCell ref="D30:F30"/>
    <mergeCell ref="B27:C27"/>
    <mergeCell ref="D27:F27"/>
    <mergeCell ref="B28:C28"/>
    <mergeCell ref="D28:F28"/>
    <mergeCell ref="B25:C25"/>
    <mergeCell ref="D25:F25"/>
    <mergeCell ref="B26:C26"/>
    <mergeCell ref="D26:F26"/>
    <mergeCell ref="B24:C24"/>
    <mergeCell ref="D24:F24"/>
    <mergeCell ref="B21:C21"/>
    <mergeCell ref="D21:F21"/>
    <mergeCell ref="B22:C22"/>
    <mergeCell ref="D22:F22"/>
    <mergeCell ref="C12:D12"/>
    <mergeCell ref="C13:D13"/>
    <mergeCell ref="C14:D14"/>
    <mergeCell ref="C15:D15"/>
    <mergeCell ref="B23:C23"/>
    <mergeCell ref="D23:F23"/>
    <mergeCell ref="B5:D5"/>
    <mergeCell ref="B6:D6"/>
    <mergeCell ref="B8:D8"/>
    <mergeCell ref="B9:D9"/>
    <mergeCell ref="C11:D11"/>
    <mergeCell ref="C16:D16"/>
    <mergeCell ref="F16:K16"/>
    <mergeCell ref="C17:D17"/>
    <mergeCell ref="F17:K17"/>
    <mergeCell ref="C18:D18"/>
  </mergeCells>
  <phoneticPr fontId="1"/>
  <conditionalFormatting sqref="B11:D14">
    <cfRule type="expression" dxfId="21" priority="1">
      <formula>$B11&lt;&gt;""</formula>
    </cfRule>
  </conditionalFormatting>
  <conditionalFormatting sqref="I3:K3">
    <cfRule type="expression" dxfId="20" priority="2" stopIfTrue="1">
      <formula xml:space="preserve"> $I$3 = ""</formula>
    </cfRule>
  </conditionalFormatting>
  <pageMargins left="0.25" right="0.25" top="0.75" bottom="0.75" header="0.3" footer="0.3"/>
  <pageSetup paperSize="9" fitToHeight="0" orientation="portrait" horizontalDpi="300" verticalDpi="30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11"/>
  <dimension ref="B1:L31"/>
  <sheetViews>
    <sheetView showGridLines="0" zoomScaleNormal="100" workbookViewId="0"/>
  </sheetViews>
  <sheetFormatPr defaultRowHeight="14.25" x14ac:dyDescent="0.15"/>
  <cols>
    <col min="1" max="1" width="3.625" style="61" customWidth="1"/>
    <col min="2" max="2" width="12.875" style="61" customWidth="1"/>
    <col min="3" max="3" width="14.125" style="61" customWidth="1"/>
    <col min="4" max="4" width="14" style="61" customWidth="1"/>
    <col min="5" max="5" width="8.5" style="61" customWidth="1"/>
    <col min="6" max="6" width="8.25" style="61" customWidth="1"/>
    <col min="7" max="8" width="5.625" style="61" customWidth="1"/>
    <col min="9" max="9" width="3.625" style="61" customWidth="1"/>
    <col min="10" max="11" width="10.625" style="61" customWidth="1"/>
    <col min="12" max="12" width="3.625" style="61" customWidth="1"/>
    <col min="13" max="16384" width="9" style="61"/>
  </cols>
  <sheetData>
    <row r="1" spans="2:12" ht="12.75" customHeight="1" x14ac:dyDescent="0.25">
      <c r="G1" s="132"/>
      <c r="H1" s="132"/>
      <c r="I1" s="175" t="str">
        <f>IF(DispHachuNo="","","注文書番号　　 " &amp; DispHachuNo)</f>
        <v>注文書番号　　 12345678-1</v>
      </c>
      <c r="J1" s="175"/>
      <c r="K1" s="175"/>
    </row>
    <row r="2" spans="2:12" ht="15.75" customHeight="1" x14ac:dyDescent="0.15">
      <c r="G2" s="132"/>
      <c r="H2" s="132"/>
      <c r="I2" s="214" t="str">
        <f>IF(ChumonOutDate_Text="","","注文書発行日　"&amp;TEXT(ChumonOutDate_Text,"yyyy年mm月dd日(aaa)"))</f>
        <v>注文書発行日　2017年12月31日(日)</v>
      </c>
      <c r="J2" s="214"/>
      <c r="K2" s="214"/>
      <c r="L2" s="89"/>
    </row>
    <row r="4" spans="2:12" x14ac:dyDescent="0.15">
      <c r="B4" s="193" t="s">
        <v>10</v>
      </c>
      <c r="C4" s="193"/>
      <c r="D4" s="193" t="s">
        <v>11</v>
      </c>
      <c r="E4" s="193"/>
      <c r="F4" s="193"/>
      <c r="G4" s="222" t="s">
        <v>15</v>
      </c>
      <c r="H4" s="223"/>
      <c r="I4" s="223"/>
      <c r="J4" s="223"/>
      <c r="K4" s="91" t="s">
        <v>78</v>
      </c>
    </row>
    <row r="5" spans="2:12" ht="26.1" customHeight="1" x14ac:dyDescent="0.15">
      <c r="B5" s="200"/>
      <c r="C5" s="200"/>
      <c r="D5" s="200"/>
      <c r="E5" s="200"/>
      <c r="F5" s="200"/>
      <c r="G5" s="220"/>
      <c r="H5" s="221"/>
      <c r="I5" s="94"/>
      <c r="J5" s="92"/>
      <c r="K5" s="122"/>
    </row>
    <row r="6" spans="2:12" ht="26.1" customHeight="1" x14ac:dyDescent="0.15">
      <c r="B6" s="202"/>
      <c r="C6" s="202"/>
      <c r="D6" s="202"/>
      <c r="E6" s="202"/>
      <c r="F6" s="202"/>
      <c r="G6" s="218"/>
      <c r="H6" s="219"/>
      <c r="I6" s="95"/>
      <c r="J6" s="93"/>
      <c r="K6" s="123"/>
    </row>
    <row r="7" spans="2:12" ht="26.1" customHeight="1" x14ac:dyDescent="0.15">
      <c r="B7" s="200"/>
      <c r="C7" s="200"/>
      <c r="D7" s="200"/>
      <c r="E7" s="200"/>
      <c r="F7" s="200"/>
      <c r="G7" s="220"/>
      <c r="H7" s="221"/>
      <c r="I7" s="94"/>
      <c r="J7" s="92"/>
      <c r="K7" s="122"/>
    </row>
    <row r="8" spans="2:12" ht="26.1" customHeight="1" x14ac:dyDescent="0.15">
      <c r="B8" s="202"/>
      <c r="C8" s="202"/>
      <c r="D8" s="202"/>
      <c r="E8" s="202"/>
      <c r="F8" s="202"/>
      <c r="G8" s="218"/>
      <c r="H8" s="219"/>
      <c r="I8" s="95"/>
      <c r="J8" s="93"/>
      <c r="K8" s="123"/>
    </row>
    <row r="9" spans="2:12" ht="26.1" customHeight="1" x14ac:dyDescent="0.15">
      <c r="B9" s="200"/>
      <c r="C9" s="200"/>
      <c r="D9" s="200"/>
      <c r="E9" s="200"/>
      <c r="F9" s="200"/>
      <c r="G9" s="220"/>
      <c r="H9" s="221"/>
      <c r="I9" s="94"/>
      <c r="J9" s="92"/>
      <c r="K9" s="122"/>
    </row>
    <row r="10" spans="2:12" ht="26.1" customHeight="1" x14ac:dyDescent="0.15">
      <c r="B10" s="202"/>
      <c r="C10" s="202"/>
      <c r="D10" s="202"/>
      <c r="E10" s="202"/>
      <c r="F10" s="202"/>
      <c r="G10" s="218"/>
      <c r="H10" s="219"/>
      <c r="I10" s="95"/>
      <c r="J10" s="93"/>
      <c r="K10" s="123"/>
    </row>
    <row r="11" spans="2:12" ht="26.1" customHeight="1" x14ac:dyDescent="0.15">
      <c r="B11" s="200"/>
      <c r="C11" s="200"/>
      <c r="D11" s="200"/>
      <c r="E11" s="200"/>
      <c r="F11" s="200"/>
      <c r="G11" s="220"/>
      <c r="H11" s="221"/>
      <c r="I11" s="94"/>
      <c r="J11" s="92"/>
      <c r="K11" s="122"/>
    </row>
    <row r="12" spans="2:12" ht="26.1" customHeight="1" x14ac:dyDescent="0.15">
      <c r="B12" s="202"/>
      <c r="C12" s="202"/>
      <c r="D12" s="202"/>
      <c r="E12" s="202"/>
      <c r="F12" s="202"/>
      <c r="G12" s="218"/>
      <c r="H12" s="219"/>
      <c r="I12" s="95"/>
      <c r="J12" s="93"/>
      <c r="K12" s="123"/>
    </row>
    <row r="13" spans="2:12" ht="26.1" customHeight="1" x14ac:dyDescent="0.15">
      <c r="B13" s="200"/>
      <c r="C13" s="200"/>
      <c r="D13" s="200"/>
      <c r="E13" s="200"/>
      <c r="F13" s="200"/>
      <c r="G13" s="220"/>
      <c r="H13" s="221"/>
      <c r="I13" s="94"/>
      <c r="J13" s="92"/>
      <c r="K13" s="122"/>
    </row>
    <row r="14" spans="2:12" ht="26.1" customHeight="1" x14ac:dyDescent="0.15">
      <c r="B14" s="202"/>
      <c r="C14" s="202"/>
      <c r="D14" s="202"/>
      <c r="E14" s="202"/>
      <c r="F14" s="202"/>
      <c r="G14" s="218"/>
      <c r="H14" s="219"/>
      <c r="I14" s="95"/>
      <c r="J14" s="93"/>
      <c r="K14" s="123"/>
    </row>
    <row r="15" spans="2:12" ht="26.1" customHeight="1" x14ac:dyDescent="0.15">
      <c r="B15" s="200"/>
      <c r="C15" s="200"/>
      <c r="D15" s="200"/>
      <c r="E15" s="200"/>
      <c r="F15" s="200"/>
      <c r="G15" s="220"/>
      <c r="H15" s="221"/>
      <c r="I15" s="94"/>
      <c r="J15" s="92"/>
      <c r="K15" s="122"/>
    </row>
    <row r="16" spans="2:12" ht="26.1" customHeight="1" x14ac:dyDescent="0.15">
      <c r="B16" s="202"/>
      <c r="C16" s="202"/>
      <c r="D16" s="202"/>
      <c r="E16" s="202"/>
      <c r="F16" s="202"/>
      <c r="G16" s="218"/>
      <c r="H16" s="219"/>
      <c r="I16" s="95"/>
      <c r="J16" s="93"/>
      <c r="K16" s="123"/>
    </row>
    <row r="17" spans="2:11" ht="26.1" customHeight="1" x14ac:dyDescent="0.15">
      <c r="B17" s="200"/>
      <c r="C17" s="200"/>
      <c r="D17" s="200"/>
      <c r="E17" s="200"/>
      <c r="F17" s="200"/>
      <c r="G17" s="220"/>
      <c r="H17" s="221"/>
      <c r="I17" s="94"/>
      <c r="J17" s="92"/>
      <c r="K17" s="122"/>
    </row>
    <row r="18" spans="2:11" ht="26.1" customHeight="1" x14ac:dyDescent="0.15">
      <c r="B18" s="202"/>
      <c r="C18" s="202"/>
      <c r="D18" s="202"/>
      <c r="E18" s="202"/>
      <c r="F18" s="202"/>
      <c r="G18" s="218"/>
      <c r="H18" s="219"/>
      <c r="I18" s="95"/>
      <c r="J18" s="93"/>
      <c r="K18" s="123"/>
    </row>
    <row r="19" spans="2:11" ht="26.1" customHeight="1" x14ac:dyDescent="0.15">
      <c r="B19" s="200"/>
      <c r="C19" s="200"/>
      <c r="D19" s="200"/>
      <c r="E19" s="200"/>
      <c r="F19" s="200"/>
      <c r="G19" s="220"/>
      <c r="H19" s="221"/>
      <c r="I19" s="94"/>
      <c r="J19" s="92"/>
      <c r="K19" s="122"/>
    </row>
    <row r="20" spans="2:11" ht="26.1" customHeight="1" x14ac:dyDescent="0.15">
      <c r="B20" s="202"/>
      <c r="C20" s="202"/>
      <c r="D20" s="202"/>
      <c r="E20" s="202"/>
      <c r="F20" s="202"/>
      <c r="G20" s="218"/>
      <c r="H20" s="219"/>
      <c r="I20" s="95"/>
      <c r="J20" s="93"/>
      <c r="K20" s="123"/>
    </row>
    <row r="21" spans="2:11" ht="26.1" customHeight="1" x14ac:dyDescent="0.15">
      <c r="B21" s="200"/>
      <c r="C21" s="200"/>
      <c r="D21" s="200"/>
      <c r="E21" s="200"/>
      <c r="F21" s="200"/>
      <c r="G21" s="220"/>
      <c r="H21" s="221"/>
      <c r="I21" s="94"/>
      <c r="J21" s="92"/>
      <c r="K21" s="122"/>
    </row>
    <row r="22" spans="2:11" ht="26.1" customHeight="1" x14ac:dyDescent="0.15">
      <c r="B22" s="202"/>
      <c r="C22" s="202"/>
      <c r="D22" s="202"/>
      <c r="E22" s="202"/>
      <c r="F22" s="202"/>
      <c r="G22" s="218"/>
      <c r="H22" s="219"/>
      <c r="I22" s="95"/>
      <c r="J22" s="93"/>
      <c r="K22" s="123"/>
    </row>
    <row r="23" spans="2:11" ht="26.1" customHeight="1" x14ac:dyDescent="0.15">
      <c r="B23" s="200"/>
      <c r="C23" s="200"/>
      <c r="D23" s="200"/>
      <c r="E23" s="200"/>
      <c r="F23" s="200"/>
      <c r="G23" s="220"/>
      <c r="H23" s="221"/>
      <c r="I23" s="94"/>
      <c r="J23" s="92"/>
      <c r="K23" s="122"/>
    </row>
    <row r="24" spans="2:11" ht="26.1" customHeight="1" x14ac:dyDescent="0.15">
      <c r="B24" s="202"/>
      <c r="C24" s="202"/>
      <c r="D24" s="202"/>
      <c r="E24" s="202"/>
      <c r="F24" s="202"/>
      <c r="G24" s="218"/>
      <c r="H24" s="219"/>
      <c r="I24" s="95"/>
      <c r="J24" s="93"/>
      <c r="K24" s="123"/>
    </row>
    <row r="25" spans="2:11" ht="26.1" customHeight="1" x14ac:dyDescent="0.15">
      <c r="B25" s="200"/>
      <c r="C25" s="200"/>
      <c r="D25" s="200"/>
      <c r="E25" s="200"/>
      <c r="F25" s="200"/>
      <c r="G25" s="220"/>
      <c r="H25" s="221"/>
      <c r="I25" s="94"/>
      <c r="J25" s="92"/>
      <c r="K25" s="122"/>
    </row>
    <row r="26" spans="2:11" ht="26.1" customHeight="1" x14ac:dyDescent="0.15">
      <c r="B26" s="202"/>
      <c r="C26" s="202"/>
      <c r="D26" s="202"/>
      <c r="E26" s="202"/>
      <c r="F26" s="202"/>
      <c r="G26" s="218"/>
      <c r="H26" s="219"/>
      <c r="I26" s="95"/>
      <c r="J26" s="93"/>
      <c r="K26" s="123"/>
    </row>
    <row r="27" spans="2:11" ht="26.1" customHeight="1" x14ac:dyDescent="0.15">
      <c r="B27" s="200"/>
      <c r="C27" s="200"/>
      <c r="D27" s="200"/>
      <c r="E27" s="200"/>
      <c r="F27" s="200"/>
      <c r="G27" s="220"/>
      <c r="H27" s="221"/>
      <c r="I27" s="94"/>
      <c r="J27" s="92"/>
      <c r="K27" s="122"/>
    </row>
    <row r="28" spans="2:11" ht="26.1" customHeight="1" x14ac:dyDescent="0.15">
      <c r="B28" s="202"/>
      <c r="C28" s="202"/>
      <c r="D28" s="202"/>
      <c r="E28" s="202"/>
      <c r="F28" s="202"/>
      <c r="G28" s="218"/>
      <c r="H28" s="219"/>
      <c r="I28" s="95"/>
      <c r="J28" s="93"/>
      <c r="K28" s="123"/>
    </row>
    <row r="29" spans="2:11" ht="26.1" customHeight="1" x14ac:dyDescent="0.15">
      <c r="B29" s="200"/>
      <c r="C29" s="200"/>
      <c r="D29" s="200"/>
      <c r="E29" s="200"/>
      <c r="F29" s="200"/>
      <c r="G29" s="220"/>
      <c r="H29" s="221"/>
      <c r="I29" s="94"/>
      <c r="J29" s="92"/>
      <c r="K29" s="122"/>
    </row>
    <row r="30" spans="2:11" ht="26.1" customHeight="1" x14ac:dyDescent="0.15">
      <c r="B30" s="202"/>
      <c r="C30" s="202"/>
      <c r="D30" s="202"/>
      <c r="E30" s="202"/>
      <c r="F30" s="202"/>
      <c r="G30" s="218"/>
      <c r="H30" s="219"/>
      <c r="I30" s="95"/>
      <c r="J30" s="93"/>
      <c r="K30" s="123"/>
    </row>
    <row r="31" spans="2:11" ht="26.1" customHeight="1" x14ac:dyDescent="0.15">
      <c r="G31" s="204" t="s">
        <v>9</v>
      </c>
      <c r="H31" s="180"/>
      <c r="I31" s="180"/>
      <c r="J31" s="134"/>
      <c r="K31" s="117"/>
    </row>
  </sheetData>
  <mergeCells count="84">
    <mergeCell ref="B14:C14"/>
    <mergeCell ref="D14:F14"/>
    <mergeCell ref="G5:H5"/>
    <mergeCell ref="G6:H6"/>
    <mergeCell ref="G7:H7"/>
    <mergeCell ref="G8:H8"/>
    <mergeCell ref="G9:H9"/>
    <mergeCell ref="G10:H10"/>
    <mergeCell ref="G11:H11"/>
    <mergeCell ref="G12:H12"/>
    <mergeCell ref="G13:H13"/>
    <mergeCell ref="B12:C12"/>
    <mergeCell ref="D12:F12"/>
    <mergeCell ref="B13:C13"/>
    <mergeCell ref="D13:F13"/>
    <mergeCell ref="B11:C11"/>
    <mergeCell ref="G28:H28"/>
    <mergeCell ref="G29:H29"/>
    <mergeCell ref="G30:H30"/>
    <mergeCell ref="G31:I31"/>
    <mergeCell ref="B30:C30"/>
    <mergeCell ref="D30:F30"/>
    <mergeCell ref="B28:C28"/>
    <mergeCell ref="D28:F28"/>
    <mergeCell ref="B29:C29"/>
    <mergeCell ref="D29:F29"/>
    <mergeCell ref="D11:F11"/>
    <mergeCell ref="G19:H19"/>
    <mergeCell ref="B18:C18"/>
    <mergeCell ref="D18:F18"/>
    <mergeCell ref="G14:H14"/>
    <mergeCell ref="G15:H15"/>
    <mergeCell ref="G16:H16"/>
    <mergeCell ref="G17:H17"/>
    <mergeCell ref="G18:H18"/>
    <mergeCell ref="B16:C16"/>
    <mergeCell ref="D16:F16"/>
    <mergeCell ref="B17:C17"/>
    <mergeCell ref="D17:F17"/>
    <mergeCell ref="B15:C15"/>
    <mergeCell ref="D15:F15"/>
    <mergeCell ref="B19:C19"/>
    <mergeCell ref="D19:F19"/>
    <mergeCell ref="G21:H21"/>
    <mergeCell ref="G26:H26"/>
    <mergeCell ref="G27:H27"/>
    <mergeCell ref="G20:H20"/>
    <mergeCell ref="G24:H24"/>
    <mergeCell ref="G25:H25"/>
    <mergeCell ref="G22:H22"/>
    <mergeCell ref="D24:F24"/>
    <mergeCell ref="D25:F25"/>
    <mergeCell ref="D22:F22"/>
    <mergeCell ref="D23:F23"/>
    <mergeCell ref="B20:C20"/>
    <mergeCell ref="D20:F20"/>
    <mergeCell ref="B21:C21"/>
    <mergeCell ref="D21:F21"/>
    <mergeCell ref="G23:H23"/>
    <mergeCell ref="B22:C22"/>
    <mergeCell ref="B23:C23"/>
    <mergeCell ref="B26:C26"/>
    <mergeCell ref="D26:F26"/>
    <mergeCell ref="B27:C27"/>
    <mergeCell ref="D27:F27"/>
    <mergeCell ref="B24:C24"/>
    <mergeCell ref="B25:C25"/>
    <mergeCell ref="B8:C8"/>
    <mergeCell ref="D8:F8"/>
    <mergeCell ref="B9:C9"/>
    <mergeCell ref="D9:F9"/>
    <mergeCell ref="B10:C10"/>
    <mergeCell ref="D10:F10"/>
    <mergeCell ref="G4:J4"/>
    <mergeCell ref="I1:K1"/>
    <mergeCell ref="B6:C6"/>
    <mergeCell ref="D6:F6"/>
    <mergeCell ref="B7:C7"/>
    <mergeCell ref="D7:F7"/>
    <mergeCell ref="B4:C4"/>
    <mergeCell ref="D4:F4"/>
    <mergeCell ref="B5:C5"/>
    <mergeCell ref="D5:F5"/>
    <mergeCell ref="I2:K2"/>
  </mergeCells>
  <phoneticPr fontId="1"/>
  <pageMargins left="0.25" right="0.25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12</vt:i4>
      </vt:variant>
      <vt:variant>
        <vt:lpstr>名前付き一覧</vt:lpstr>
      </vt:variant>
      <vt:variant>
        <vt:i4>114</vt:i4>
      </vt:variant>
    </vt:vector>
  </HeadingPairs>
  <TitlesOfParts>
    <vt:vector size="126" baseType="lpstr">
      <vt:lpstr>注文書</vt:lpstr>
      <vt:lpstr>注文請書</vt:lpstr>
      <vt:lpstr>注文書明細</vt:lpstr>
      <vt:lpstr>注文書明細_出来高</vt:lpstr>
      <vt:lpstr>注文書簡易縦</vt:lpstr>
      <vt:lpstr>注文書簡易縦_2頁目以降</vt:lpstr>
      <vt:lpstr>注文書簡易縦_出来高</vt:lpstr>
      <vt:lpstr>注文書簡易縦_出来高_2頁目以降</vt:lpstr>
      <vt:lpstr>注文請書簡易縦</vt:lpstr>
      <vt:lpstr>注文請書簡易縦_2頁目以降</vt:lpstr>
      <vt:lpstr>注文請書簡易縦_出来高</vt:lpstr>
      <vt:lpstr>注文請書簡易縦_出来高_2頁目以降</vt:lpstr>
      <vt:lpstr>AnkenKenmei</vt:lpstr>
      <vt:lpstr>AnkenKenmei_Text</vt:lpstr>
      <vt:lpstr>BaseZeibetuHachuGokeiKingaku</vt:lpstr>
      <vt:lpstr>BaseZeikomiHachuGokeiKingaku</vt:lpstr>
      <vt:lpstr>Biko</vt:lpstr>
      <vt:lpstr>Biko_Text</vt:lpstr>
      <vt:lpstr>ChumonOutDate</vt:lpstr>
      <vt:lpstr>ChumonOutDate_Text</vt:lpstr>
      <vt:lpstr>Daihyosyamei</vt:lpstr>
      <vt:lpstr>Daihyosyamei_Text</vt:lpstr>
      <vt:lpstr>DispHachuNo</vt:lpstr>
      <vt:lpstr>DispHyojunRate</vt:lpstr>
      <vt:lpstr>DispHyojunRate_Text</vt:lpstr>
      <vt:lpstr>DispKeigenRate</vt:lpstr>
      <vt:lpstr>DispKeigenRate_Text</vt:lpstr>
      <vt:lpstr>DispShohizeiRate</vt:lpstr>
      <vt:lpstr>DispShohizeiRate_Text</vt:lpstr>
      <vt:lpstr>FaxNo</vt:lpstr>
      <vt:lpstr>FaxNo_Text</vt:lpstr>
      <vt:lpstr>GenbaJyusyo_Text</vt:lpstr>
      <vt:lpstr>HachuNo</vt:lpstr>
      <vt:lpstr>HyojunNow</vt:lpstr>
      <vt:lpstr>HyojunObjNow</vt:lpstr>
      <vt:lpstr>HyojunObjTotal</vt:lpstr>
      <vt:lpstr>HyojunTotal</vt:lpstr>
      <vt:lpstr>InvoiceNo</vt:lpstr>
      <vt:lpstr>InvoiceNo_saki</vt:lpstr>
      <vt:lpstr>InvoiceNo_Saki_Text</vt:lpstr>
      <vt:lpstr>InvoiceNo_Text</vt:lpstr>
      <vt:lpstr>JuchuNo</vt:lpstr>
      <vt:lpstr>Jyusyo</vt:lpstr>
      <vt:lpstr>Kaisyamei</vt:lpstr>
      <vt:lpstr>Katagaki</vt:lpstr>
      <vt:lpstr>KeigenNow</vt:lpstr>
      <vt:lpstr>KeigenObjNow</vt:lpstr>
      <vt:lpstr>KeigenObjTotal</vt:lpstr>
      <vt:lpstr>KeigenTotal</vt:lpstr>
      <vt:lpstr>Keisyo</vt:lpstr>
      <vt:lpstr>KenmeiKubun</vt:lpstr>
      <vt:lpstr>KinDispCtrl</vt:lpstr>
      <vt:lpstr>KojiBasyo</vt:lpstr>
      <vt:lpstr>KojiKenmei</vt:lpstr>
      <vt:lpstr>KojiKenmei_Text</vt:lpstr>
      <vt:lpstr>Koki</vt:lpstr>
      <vt:lpstr>Komokumei_Text</vt:lpstr>
      <vt:lpstr>Kyoka_Text</vt:lpstr>
      <vt:lpstr>KyokaNo</vt:lpstr>
      <vt:lpstr>MailAddress</vt:lpstr>
      <vt:lpstr>MailAddress_Text</vt:lpstr>
      <vt:lpstr>注文書簡易縦!Print_Area</vt:lpstr>
      <vt:lpstr>注文書簡易縦_2頁目以降!Print_Area</vt:lpstr>
      <vt:lpstr>注文書簡易縦_出来高!Print_Area</vt:lpstr>
      <vt:lpstr>注文書簡易縦_出来高_2頁目以降!Print_Area</vt:lpstr>
      <vt:lpstr>注文書明細!Print_Area</vt:lpstr>
      <vt:lpstr>注文書明細_出来高!Print_Area</vt:lpstr>
      <vt:lpstr>注文請書簡易縦!Print_Area</vt:lpstr>
      <vt:lpstr>注文請書簡易縦_2頁目以降!Print_Area</vt:lpstr>
      <vt:lpstr>注文請書簡易縦_出来高!Print_Area</vt:lpstr>
      <vt:lpstr>注文請書簡易縦_出来高_2頁目以降!Print_Area</vt:lpstr>
      <vt:lpstr>注文書簡易縦!ReportOutput</vt:lpstr>
      <vt:lpstr>注文書簡易縦_2頁目以降!ReportOutput</vt:lpstr>
      <vt:lpstr>注文書簡易縦_出来高!ReportOutput</vt:lpstr>
      <vt:lpstr>注文書簡易縦_出来高_2頁目以降!ReportOutput</vt:lpstr>
      <vt:lpstr>注文書明細!ReportOutput</vt:lpstr>
      <vt:lpstr>注文書明細_出来高!ReportOutput</vt:lpstr>
      <vt:lpstr>注文請書簡易縦!ReportOutput</vt:lpstr>
      <vt:lpstr>注文請書簡易縦_2頁目以降!ReportOutput</vt:lpstr>
      <vt:lpstr>注文請書簡易縦_出来高!ReportOutput</vt:lpstr>
      <vt:lpstr>注文請書簡易縦_出来高_2頁目以降!ReportOutput</vt:lpstr>
      <vt:lpstr>Shiharaisaki</vt:lpstr>
      <vt:lpstr>Shiharaisakimei_Keisyo</vt:lpstr>
      <vt:lpstr>ShiharaisakiTantosya</vt:lpstr>
      <vt:lpstr>ShiharaisakiTantosya_Text</vt:lpstr>
      <vt:lpstr>ShiharaisakiTantosyaKeisyo</vt:lpstr>
      <vt:lpstr>SiharaiJoken_Text</vt:lpstr>
      <vt:lpstr>SiharaiJokenOutput</vt:lpstr>
      <vt:lpstr>SyohiZeiKingaku</vt:lpstr>
      <vt:lpstr>注文書簡易縦!Syokei</vt:lpstr>
      <vt:lpstr>注文書簡易縦_2頁目以降!Syokei</vt:lpstr>
      <vt:lpstr>注文書簡易縦_出来高!Syokei</vt:lpstr>
      <vt:lpstr>注文書簡易縦_出来高_2頁目以降!Syokei</vt:lpstr>
      <vt:lpstr>注文請書簡易縦!Syokei</vt:lpstr>
      <vt:lpstr>注文請書簡易縦_2頁目以降!Syokei</vt:lpstr>
      <vt:lpstr>注文請書簡易縦_出来高!Syokei</vt:lpstr>
      <vt:lpstr>注文請書簡易縦_出来高_2頁目以降!Syokei</vt:lpstr>
      <vt:lpstr>Syokei</vt:lpstr>
      <vt:lpstr>SyokeiKongetuDekidaka</vt:lpstr>
      <vt:lpstr>SyokeiMiHachuZankin</vt:lpstr>
      <vt:lpstr>SyokeiRuikeiDekidaka</vt:lpstr>
      <vt:lpstr>SyokeiZeibetuKingaku</vt:lpstr>
      <vt:lpstr>SyokeiZengetumadeRuikei</vt:lpstr>
      <vt:lpstr>TanDispCtrl</vt:lpstr>
      <vt:lpstr>TantoSyainmei</vt:lpstr>
      <vt:lpstr>TantoSyainmei_Text</vt:lpstr>
      <vt:lpstr>TantoSyainmeiUke_Text</vt:lpstr>
      <vt:lpstr>TaxCalType</vt:lpstr>
      <vt:lpstr>TelNo</vt:lpstr>
      <vt:lpstr>TelNo_Text</vt:lpstr>
      <vt:lpstr>TorihikisakiFaxNo</vt:lpstr>
      <vt:lpstr>TorihikisakiFaxNo_Text</vt:lpstr>
      <vt:lpstr>TorihikisakiJyusyo</vt:lpstr>
      <vt:lpstr>TorihikisakiTelNo</vt:lpstr>
      <vt:lpstr>TorihikisakiTelNo_Text</vt:lpstr>
      <vt:lpstr>TorihikisakiYubinNo</vt:lpstr>
      <vt:lpstr>TorihikisakiYubinNo_Text</vt:lpstr>
      <vt:lpstr>Url</vt:lpstr>
      <vt:lpstr>YoteiKokiFrom</vt:lpstr>
      <vt:lpstr>YoteiKokiTo</vt:lpstr>
      <vt:lpstr>YubinNo</vt:lpstr>
      <vt:lpstr>YubinNo_Text</vt:lpstr>
      <vt:lpstr>ZeibetuGokeiKingaku</vt:lpstr>
      <vt:lpstr>ZeibetuMiHachuZankin</vt:lpstr>
      <vt:lpstr>ZeikomiGokeiKingaku</vt:lpstr>
      <vt:lpstr>ZeikomiMiHachuZankin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株式会社 プラスバイプラス</dc:creator>
  <dcterms:created xsi:type="dcterms:W3CDTF">2006-09-13T11:12:02Z</dcterms:created>
  <dcterms:modified xsi:type="dcterms:W3CDTF">2023-07-14T03:22:51Z</dcterms:modified>
</cp:coreProperties>
</file>