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お仕事フォルダ\クラウドテック案件\ビーイング\01_インボイス対応\出力帳票\"/>
    </mc:Choice>
  </mc:AlternateContent>
  <xr:revisionPtr revIDLastSave="0" documentId="8_{8910AE62-C358-4849-9C7A-01155D900D58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DATA" sheetId="14" state="veryHidden" r:id="rId1"/>
    <sheet name="表紙_発注確認書" sheetId="12" r:id="rId2"/>
    <sheet name="表紙_発注確認請書" sheetId="13" r:id="rId3"/>
  </sheets>
  <definedNames>
    <definedName name="AnkenKenmei">DATA!$D$22</definedName>
    <definedName name="AnkenKenmei_Text">DATA!$E$22</definedName>
    <definedName name="Biko">DATA!$D$21</definedName>
    <definedName name="Biko_Text">DATA!$E$21</definedName>
    <definedName name="Daihyosyamei">DATA!$D$27</definedName>
    <definedName name="Daihyosyamei_Text">DATA!$E$26</definedName>
    <definedName name="DispHyojunRate">DATA!$C$40</definedName>
    <definedName name="DispHyojunRate_Text">DATA!$E$40</definedName>
    <definedName name="DispKeigenRate">DATA!$C$38</definedName>
    <definedName name="DispKeigenRate_Text">DATA!$E$38</definedName>
    <definedName name="DispKokyakuTelNo">DATA!$E$10</definedName>
    <definedName name="DispShohizeiRate">DATA!$C$12</definedName>
    <definedName name="DispShohizeiRate_Text">DATA!$E$12</definedName>
    <definedName name="FaxNo">DATA!$D$31</definedName>
    <definedName name="FaxNo_Text">DATA!$E$31</definedName>
    <definedName name="GenbaJyusyo">DATA!$D$16</definedName>
    <definedName name="GenbaJyusyo_Text">DATA!$E$16</definedName>
    <definedName name="HyojunObjTotal">DATA!$D$40</definedName>
    <definedName name="HyojunTotal">DATA!$D$41</definedName>
    <definedName name="InvoiceNo">DATA!$D$37</definedName>
    <definedName name="InvoiceNo_Text">DATA!$E$37</definedName>
    <definedName name="Jyusyo">DATA!$D$29</definedName>
    <definedName name="Kaisyamei">DATA!$D$25</definedName>
    <definedName name="Kaisyamei_Text">DATA!$E$25</definedName>
    <definedName name="Katagaki">DATA!$D$26</definedName>
    <definedName name="KeigenObjTotal">DATA!$D$38</definedName>
    <definedName name="KeigenTotal">DATA!$D$39</definedName>
    <definedName name="Keisyo">DATA!$D$7</definedName>
    <definedName name="KenmeiKubun">DATA!$J$15</definedName>
    <definedName name="KojiKenmei">DATA!$D$15</definedName>
    <definedName name="KojiKenmei_Text">DATA!$J$17</definedName>
    <definedName name="Koki">DATA!$H$19</definedName>
    <definedName name="KokiFrom">DATA!$D$19</definedName>
    <definedName name="KokiTo">DATA!$D$20</definedName>
    <definedName name="KokyakuJusyo">DATA!$D$9</definedName>
    <definedName name="Kokyakumei">DATA!$D$6</definedName>
    <definedName name="Kokyakumei_Keisyo">DATA!$E$6</definedName>
    <definedName name="KokyakuTantosyamei">DATA!$D$8</definedName>
    <definedName name="KokyakuTantosyamei_Text">DATA!$E$8</definedName>
    <definedName name="KokyakuTelNo">DATA!$D$10</definedName>
    <definedName name="Komokumei_Text">DATA!$J$16</definedName>
    <definedName name="Kyoka_Text">DATA!$E$24</definedName>
    <definedName name="KyokaNo">DATA!$D$24</definedName>
    <definedName name="LogoImg" localSheetId="2">"LogoImg"</definedName>
    <definedName name="MailAddress">DATA!$D$34</definedName>
    <definedName name="MailAddress_Text">DATA!$E$34</definedName>
    <definedName name="MitumoriNo">DATA!$D$3</definedName>
    <definedName name="MitumoriOutDate">DATA!$D$4</definedName>
    <definedName name="MitumoriOutDate_Text">DATA!$E$4</definedName>
    <definedName name="SiharaiJoken_Text">DATA!$E$17</definedName>
    <definedName name="SiharaiJokenOutput">DATA!$D$17</definedName>
    <definedName name="SyohiZeiKingaku">DATA!$D$12</definedName>
    <definedName name="TantoSyainmei">DATA!$D$33</definedName>
    <definedName name="TantoSyainmei_Text">DATA!$E$33</definedName>
    <definedName name="TaxCalType">DATA!$J$38</definedName>
    <definedName name="TelNo">DATA!$D$30</definedName>
    <definedName name="TelNo_Text">DATA!$E$30</definedName>
    <definedName name="Url">DATA!$D$32</definedName>
    <definedName name="YubinNo">DATA!$D$28</definedName>
    <definedName name="YubinNo_Text">DATA!$E$28</definedName>
    <definedName name="Yukokigen">DATA!$D$18</definedName>
    <definedName name="Yukokigen_Text">DATA!$E$18</definedName>
    <definedName name="ZeibetuMitumoriTotalKin">DATA!$D$11</definedName>
    <definedName name="ZeikomiMitumoriTotalKin">DATA!$D$13</definedName>
    <definedName name="表紙" localSheetId="1">表紙_発注確認書!$A$1</definedName>
    <definedName name="表紙" localSheetId="2">表紙_発注確認請書!$A$1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3" l="1"/>
  <c r="F18" i="13"/>
  <c r="B18" i="13"/>
  <c r="F17" i="13"/>
  <c r="B17" i="13"/>
  <c r="F16" i="13"/>
  <c r="B16" i="13"/>
  <c r="F15" i="13"/>
  <c r="B15" i="13"/>
  <c r="F19" i="12"/>
  <c r="F18" i="12"/>
  <c r="B18" i="12"/>
  <c r="F17" i="12"/>
  <c r="B17" i="12"/>
  <c r="F16" i="12"/>
  <c r="B16" i="12"/>
  <c r="F15" i="12"/>
  <c r="B15" i="12"/>
  <c r="E40" i="14"/>
  <c r="E38" i="14"/>
  <c r="E37" i="14"/>
  <c r="E12" i="14"/>
  <c r="B9" i="12"/>
  <c r="E34" i="14"/>
  <c r="E25" i="14"/>
  <c r="B8" i="12" s="1"/>
  <c r="E8" i="14"/>
  <c r="B9" i="13" s="1"/>
  <c r="E6" i="14" l="1"/>
  <c r="J17" i="14"/>
  <c r="E22" i="13" s="1"/>
  <c r="J16" i="14"/>
  <c r="B22" i="13" s="1"/>
  <c r="E22" i="12" l="1"/>
  <c r="B22" i="12"/>
  <c r="E22" i="14"/>
  <c r="E10" i="14" l="1"/>
  <c r="L2" i="13"/>
  <c r="L2" i="12"/>
  <c r="E33" i="14"/>
  <c r="E31" i="14"/>
  <c r="E30" i="14"/>
  <c r="E28" i="14"/>
  <c r="E26" i="14"/>
  <c r="E24" i="14"/>
  <c r="E21" i="14"/>
  <c r="E27" i="12" s="1"/>
  <c r="G19" i="14"/>
  <c r="E19" i="14"/>
  <c r="F19" i="14" s="1"/>
  <c r="E18" i="14"/>
  <c r="E25" i="12" s="1"/>
  <c r="E17" i="14"/>
  <c r="E24" i="12" s="1"/>
  <c r="E16" i="14"/>
  <c r="E23" i="12" s="1"/>
  <c r="E15" i="14"/>
  <c r="E4" i="14"/>
  <c r="K3" i="13" s="1"/>
  <c r="B8" i="13" l="1"/>
  <c r="H19" i="14"/>
  <c r="E26" i="12" s="1"/>
  <c r="E24" i="13"/>
  <c r="E25" i="13"/>
  <c r="E23" i="13"/>
  <c r="E27" i="13"/>
  <c r="K3" i="12"/>
  <c r="E26" i="13" l="1"/>
</calcChain>
</file>

<file path=xl/sharedStrings.xml><?xml version="1.0" encoding="utf-8"?>
<sst xmlns="http://schemas.openxmlformats.org/spreadsheetml/2006/main" count="87" uniqueCount="63">
  <si>
    <t>工事件名</t>
    <rPh sb="0" eb="2">
      <t>コウジ</t>
    </rPh>
    <rPh sb="2" eb="4">
      <t>ケンメイ</t>
    </rPh>
    <phoneticPr fontId="1"/>
  </si>
  <si>
    <t>場所</t>
    <rPh sb="0" eb="2">
      <t>バショ</t>
    </rPh>
    <phoneticPr fontId="1"/>
  </si>
  <si>
    <t>支払条件</t>
    <rPh sb="0" eb="2">
      <t>シハライ</t>
    </rPh>
    <rPh sb="2" eb="4">
      <t>ジョウケン</t>
    </rPh>
    <phoneticPr fontId="1"/>
  </si>
  <si>
    <t>有効期限</t>
    <rPh sb="0" eb="2">
      <t>ユウコウ</t>
    </rPh>
    <rPh sb="2" eb="4">
      <t>キゲン</t>
    </rPh>
    <phoneticPr fontId="1"/>
  </si>
  <si>
    <t>工期</t>
    <rPh sb="0" eb="2">
      <t>コウキ</t>
    </rPh>
    <phoneticPr fontId="1"/>
  </si>
  <si>
    <t>備考</t>
    <rPh sb="0" eb="2">
      <t>ビコウ</t>
    </rPh>
    <phoneticPr fontId="1"/>
  </si>
  <si>
    <t>：</t>
    <phoneticPr fontId="1"/>
  </si>
  <si>
    <t>見積番号</t>
    <rPh sb="0" eb="2">
      <t>ミツモリ</t>
    </rPh>
    <rPh sb="2" eb="4">
      <t>バンゴウ</t>
    </rPh>
    <phoneticPr fontId="1"/>
  </si>
  <si>
    <t>下記の通り注文いたしますので、お引き受けの際は別紙注文請書を</t>
    <rPh sb="0" eb="2">
      <t>カキ</t>
    </rPh>
    <rPh sb="3" eb="4">
      <t>トオ</t>
    </rPh>
    <rPh sb="5" eb="7">
      <t>チュウモン</t>
    </rPh>
    <rPh sb="16" eb="17">
      <t>ヒ</t>
    </rPh>
    <rPh sb="18" eb="19">
      <t>ウ</t>
    </rPh>
    <rPh sb="21" eb="22">
      <t>サイ</t>
    </rPh>
    <rPh sb="23" eb="25">
      <t>ベッシ</t>
    </rPh>
    <rPh sb="25" eb="27">
      <t>チュウモン</t>
    </rPh>
    <rPh sb="27" eb="29">
      <t>ウケショ</t>
    </rPh>
    <phoneticPr fontId="1"/>
  </si>
  <si>
    <t>ご提示ください。</t>
    <rPh sb="1" eb="3">
      <t>テイジ</t>
    </rPh>
    <phoneticPr fontId="1"/>
  </si>
  <si>
    <t>見積書情報</t>
    <rPh sb="0" eb="3">
      <t>ミツモリショ</t>
    </rPh>
    <rPh sb="3" eb="5">
      <t>ジョウホウ</t>
    </rPh>
    <phoneticPr fontId="1"/>
  </si>
  <si>
    <t>見積出力日時</t>
    <rPh sb="0" eb="2">
      <t>ミツモリ</t>
    </rPh>
    <rPh sb="2" eb="4">
      <t>シュツリョク</t>
    </rPh>
    <rPh sb="4" eb="6">
      <t>ニチジ</t>
    </rPh>
    <phoneticPr fontId="1"/>
  </si>
  <si>
    <t>顧客名</t>
    <rPh sb="0" eb="2">
      <t>コキャク</t>
    </rPh>
    <rPh sb="2" eb="3">
      <t>メイ</t>
    </rPh>
    <phoneticPr fontId="1"/>
  </si>
  <si>
    <t>サンプル建設株式会社</t>
    <rPh sb="4" eb="6">
      <t>ケンセツ</t>
    </rPh>
    <rPh sb="6" eb="10">
      <t>カブシキガイシャ</t>
    </rPh>
    <phoneticPr fontId="1"/>
  </si>
  <si>
    <t>敬称</t>
    <rPh sb="0" eb="2">
      <t>ケイショウ</t>
    </rPh>
    <phoneticPr fontId="1"/>
  </si>
  <si>
    <t>御中</t>
    <phoneticPr fontId="1"/>
  </si>
  <si>
    <t>見積工事金額</t>
    <rPh sb="0" eb="2">
      <t>ミツモリ</t>
    </rPh>
    <rPh sb="2" eb="4">
      <t>コウジ</t>
    </rPh>
    <rPh sb="4" eb="6">
      <t>キンガク</t>
    </rPh>
    <phoneticPr fontId="1"/>
  </si>
  <si>
    <t>見積合計金額</t>
    <rPh sb="0" eb="2">
      <t>ミツモリ</t>
    </rPh>
    <rPh sb="2" eb="4">
      <t>ゴウケイ</t>
    </rPh>
    <rPh sb="4" eb="6">
      <t>キンガク</t>
    </rPh>
    <phoneticPr fontId="1"/>
  </si>
  <si>
    <t>工事町2丁目 ビル リフォーム工事</t>
    <rPh sb="0" eb="2">
      <t>コウジ</t>
    </rPh>
    <rPh sb="2" eb="3">
      <t>マチ</t>
    </rPh>
    <rPh sb="4" eb="6">
      <t>チョウメ</t>
    </rPh>
    <rPh sb="15" eb="17">
      <t>コウジ</t>
    </rPh>
    <phoneticPr fontId="1"/>
  </si>
  <si>
    <t>？？県？？市？？町88-888</t>
    <rPh sb="2" eb="3">
      <t>ケン</t>
    </rPh>
    <rPh sb="5" eb="6">
      <t>シ</t>
    </rPh>
    <rPh sb="8" eb="9">
      <t>マチ</t>
    </rPh>
    <phoneticPr fontId="1"/>
  </si>
  <si>
    <t>(支払条件)</t>
    <phoneticPr fontId="1"/>
  </si>
  <si>
    <t>工期（始）</t>
    <rPh sb="0" eb="2">
      <t>コウキ</t>
    </rPh>
    <rPh sb="3" eb="4">
      <t>ハジ</t>
    </rPh>
    <phoneticPr fontId="1"/>
  </si>
  <si>
    <t>工期（終）</t>
    <rPh sb="0" eb="2">
      <t>コウキ</t>
    </rPh>
    <rPh sb="3" eb="4">
      <t>オワリ</t>
    </rPh>
    <phoneticPr fontId="1"/>
  </si>
  <si>
    <t>(備考)</t>
    <rPh sb="1" eb="3">
      <t>ビコウ</t>
    </rPh>
    <phoneticPr fontId="1"/>
  </si>
  <si>
    <t>会社情報</t>
    <rPh sb="0" eb="2">
      <t>カイシャ</t>
    </rPh>
    <rPh sb="2" eb="4">
      <t>ジョウホウ</t>
    </rPh>
    <phoneticPr fontId="1"/>
  </si>
  <si>
    <t>許可番号</t>
    <rPh sb="0" eb="2">
      <t>キョカ</t>
    </rPh>
    <rPh sb="2" eb="4">
      <t>バンゴウ</t>
    </rPh>
    <phoneticPr fontId="1"/>
  </si>
  <si>
    <t>00008880</t>
    <phoneticPr fontId="1"/>
  </si>
  <si>
    <t>会社名</t>
    <rPh sb="0" eb="3">
      <t>カイシャメイ</t>
    </rPh>
    <phoneticPr fontId="1"/>
  </si>
  <si>
    <t>肩書き</t>
    <rPh sb="0" eb="2">
      <t>カタガ</t>
    </rPh>
    <phoneticPr fontId="1"/>
  </si>
  <si>
    <t>代表取締役社長</t>
    <phoneticPr fontId="1"/>
  </si>
  <si>
    <t>代表者名</t>
    <rPh sb="0" eb="3">
      <t>ダイヒョウシャ</t>
    </rPh>
    <rPh sb="3" eb="4">
      <t>メイ</t>
    </rPh>
    <phoneticPr fontId="1"/>
  </si>
  <si>
    <t>代表太郎</t>
    <rPh sb="2" eb="4">
      <t>タロウ</t>
    </rPh>
    <phoneticPr fontId="1"/>
  </si>
  <si>
    <t>〒</t>
    <phoneticPr fontId="1"/>
  </si>
  <si>
    <t>888-8888</t>
    <phoneticPr fontId="1"/>
  </si>
  <si>
    <t>住所</t>
    <rPh sb="0" eb="2">
      <t>ジュウショ</t>
    </rPh>
    <phoneticPr fontId="1"/>
  </si>
  <si>
    <t>？？都？？区？？？8-8-8</t>
    <phoneticPr fontId="1"/>
  </si>
  <si>
    <t>Tel</t>
    <phoneticPr fontId="1"/>
  </si>
  <si>
    <t>03-888-8888</t>
    <phoneticPr fontId="1"/>
  </si>
  <si>
    <t>Fax</t>
    <phoneticPr fontId="1"/>
  </si>
  <si>
    <t>03-880-8880</t>
    <phoneticPr fontId="1"/>
  </si>
  <si>
    <t>URL</t>
    <phoneticPr fontId="1"/>
  </si>
  <si>
    <t>http://www.domain.jp/</t>
    <phoneticPr fontId="1"/>
  </si>
  <si>
    <t>担当者</t>
    <rPh sb="0" eb="3">
      <t>タントウシャ</t>
    </rPh>
    <phoneticPr fontId="1"/>
  </si>
  <si>
    <t>担当一郎</t>
    <rPh sb="0" eb="2">
      <t>タントウ</t>
    </rPh>
    <rPh sb="2" eb="4">
      <t>イチロウ</t>
    </rPh>
    <phoneticPr fontId="1"/>
  </si>
  <si>
    <t>メール</t>
    <phoneticPr fontId="1"/>
  </si>
  <si>
    <t>tantho@domain.co.jp</t>
    <phoneticPr fontId="1"/>
  </si>
  <si>
    <t>株式会社 プラスバイプラス</t>
    <phoneticPr fontId="1"/>
  </si>
  <si>
    <t>顧客住所</t>
    <rPh sb="0" eb="2">
      <t>コキャク</t>
    </rPh>
    <rPh sb="2" eb="4">
      <t>ジュウショ</t>
    </rPh>
    <phoneticPr fontId="1"/>
  </si>
  <si>
    <t>顧客電話番号</t>
    <rPh sb="0" eb="2">
      <t>コキャク</t>
    </rPh>
    <rPh sb="2" eb="4">
      <t>デンワ</t>
    </rPh>
    <rPh sb="4" eb="6">
      <t>バンゴウ</t>
    </rPh>
    <phoneticPr fontId="1"/>
  </si>
  <si>
    <t>東京都千代田区ＡＡＡＡ</t>
    <rPh sb="0" eb="3">
      <t>トウキョウト</t>
    </rPh>
    <rPh sb="3" eb="7">
      <t>チヨダク</t>
    </rPh>
    <phoneticPr fontId="1"/>
  </si>
  <si>
    <t>03-2545-1254</t>
    <phoneticPr fontId="1"/>
  </si>
  <si>
    <t>下記の通り、御注文をお請けいたしました。</t>
    <rPh sb="0" eb="2">
      <t>カキ</t>
    </rPh>
    <rPh sb="3" eb="4">
      <t>トオ</t>
    </rPh>
    <rPh sb="6" eb="7">
      <t>ゴ</t>
    </rPh>
    <rPh sb="7" eb="9">
      <t>チュウモン</t>
    </rPh>
    <rPh sb="11" eb="12">
      <t>ウ</t>
    </rPh>
    <phoneticPr fontId="1"/>
  </si>
  <si>
    <t>案件名</t>
    <rPh sb="0" eb="2">
      <t>アンケン</t>
    </rPh>
    <rPh sb="2" eb="3">
      <t>メイ</t>
    </rPh>
    <phoneticPr fontId="1"/>
  </si>
  <si>
    <t>最終見積案</t>
    <rPh sb="0" eb="2">
      <t>サイシュウ</t>
    </rPh>
    <rPh sb="2" eb="4">
      <t>ミツモリ</t>
    </rPh>
    <rPh sb="4" eb="5">
      <t>アン</t>
    </rPh>
    <phoneticPr fontId="1"/>
  </si>
  <si>
    <t>0:工事件名、1:案件名、2：工事件名+案件名</t>
    <rPh sb="2" eb="4">
      <t>コウジ</t>
    </rPh>
    <rPh sb="4" eb="6">
      <t>ケンメイ</t>
    </rPh>
    <rPh sb="9" eb="11">
      <t>アンケン</t>
    </rPh>
    <rPh sb="11" eb="12">
      <t>メイ</t>
    </rPh>
    <rPh sb="15" eb="17">
      <t>コウジ</t>
    </rPh>
    <rPh sb="17" eb="19">
      <t>ケンメイ</t>
    </rPh>
    <rPh sb="20" eb="22">
      <t>アンケン</t>
    </rPh>
    <rPh sb="22" eb="23">
      <t>メイ</t>
    </rPh>
    <phoneticPr fontId="1"/>
  </si>
  <si>
    <t>担当者</t>
  </si>
  <si>
    <t>登録事業所番号</t>
  </si>
  <si>
    <t>T1234567890000</t>
  </si>
  <si>
    <t>軽減合計</t>
  </si>
  <si>
    <t>標準合計</t>
  </si>
  <si>
    <t>0:通常、1:インボイス方式</t>
  </si>
  <si>
    <t>合計金額</t>
  </si>
  <si>
    <t>（税込）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</si>
</sst>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yyyy&quot;年&quot;m&quot;月&quot;d&quot;日(&quot;aaa&quot;)&quot;"/>
    <numFmt numFmtId="178" formatCode="yyyy/mm/dd;@"/>
    <numFmt numFmtId="179" formatCode="#,##0_);[Red]\(#,##0\)"/>
    <numFmt numFmtId="180" formatCode="&quot;消&quot;&quot;費&quot;&quot;税&quot;\(0%\)"/>
    <numFmt numFmtId="181" formatCode="yyyy/mm/dd"/>
    <numFmt numFmtId="185" formatCode="0%&quot;対&quot;&quot;象&quot;&quot;合&quot;&quot;計&quot;"/>
    <numFmt numFmtId="186" formatCode="&quot;¥&quot;#,##0;\-#,##0"/>
  </numFmts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Meiryo UI"/>
      <family val="3"/>
      <charset val="128"/>
    </font>
    <font>
      <b/>
      <sz val="12"/>
      <color theme="3"/>
      <name val="Meiryo UI"/>
      <family val="3"/>
      <charset val="128"/>
    </font>
    <font>
      <sz val="9"/>
      <color theme="4"/>
      <name val="Meiryo UI"/>
      <family val="3"/>
      <charset val="128"/>
    </font>
    <font>
      <sz val="9"/>
      <color theme="7"/>
      <name val="Meiryo UI"/>
      <family val="3"/>
      <charset val="128"/>
    </font>
    <font>
      <sz val="9"/>
      <color rgb="FF7030A0"/>
      <name val="Meiryo UI"/>
      <family val="3"/>
      <charset val="128"/>
    </font>
    <font>
      <b/>
      <sz val="9"/>
      <color theme="7"/>
      <name val="Meiryo UI"/>
      <family val="3"/>
      <charset val="128"/>
    </font>
    <font>
      <sz val="9"/>
      <color theme="0" tint="-0.34998626667073579"/>
      <name val="Meiryo UI"/>
      <family val="3"/>
      <charset val="128"/>
    </font>
    <font>
      <b/>
      <sz val="12"/>
      <color theme="6" tint="-0.49998474074526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b/>
      <sz val="18"/>
      <name val="Meiryo UI"/>
      <family val="3"/>
      <charset val="128"/>
    </font>
    <font>
      <b/>
      <sz val="14"/>
      <name val="Meiryo UI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1EFE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CE6F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/>
      <diagonal/>
    </border>
    <border>
      <left/>
      <right style="thin">
        <color theme="0" tint="-0.34998626667073579"/>
      </right>
      <top/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C7CED5"/>
      </bottom>
      <diagonal/>
    </border>
    <border>
      <left/>
      <right/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/>
      <bottom style="thin">
        <color rgb="FFC7CED5"/>
      </bottom>
      <diagonal/>
    </border>
    <border>
      <left/>
      <right/>
      <top/>
      <bottom style="thin">
        <color rgb="FFC7CED5"/>
      </bottom>
      <diagonal/>
    </border>
    <border>
      <left/>
      <right style="thin">
        <color theme="0" tint="-0.34998626667073579"/>
      </right>
      <top/>
      <bottom style="thin">
        <color rgb="FFC7CED5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theme="0" tint="-0.14999847407452621"/>
      </bottom>
      <diagonal/>
    </border>
    <border>
      <left/>
      <right/>
      <top style="thin">
        <color rgb="FFC7CED5"/>
      </top>
      <bottom style="thin">
        <color theme="0" tint="-0.14999847407452621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9847407452621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rgb="FFC7CED5"/>
      </bottom>
      <diagonal/>
    </border>
    <border>
      <left/>
      <right/>
      <top style="thin">
        <color rgb="FFC7CED5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rgb="FFC7CED5"/>
      </bottom>
      <diagonal/>
    </border>
    <border>
      <left style="thin">
        <color theme="0" tint="-0.34998626667073579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rgb="FFC7CED5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/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14999847407452621"/>
      </top>
      <bottom style="thin">
        <color rgb="FFC7CED5"/>
      </bottom>
      <diagonal/>
    </border>
    <border>
      <left/>
      <right/>
      <top style="thin">
        <color theme="0" tint="-0.14999847407452621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14999847407452621"/>
      </top>
      <bottom style="thin">
        <color rgb="FFC7CED5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 style="thin">
        <color rgb="FFC4BD97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/>
      <diagonal/>
    </border>
    <border>
      <left style="thin">
        <color rgb="FFC4BD97"/>
      </left>
      <right style="thin">
        <color rgb="FFC4BD97"/>
      </right>
      <top/>
      <bottom/>
      <diagonal/>
    </border>
    <border>
      <left style="thin">
        <color rgb="FFC4BD97"/>
      </left>
      <right style="thin">
        <color rgb="FFC4BD97"/>
      </right>
      <top/>
      <bottom style="thin">
        <color rgb="FFC4BD97"/>
      </bottom>
      <diagonal/>
    </border>
    <border>
      <left style="thin">
        <color rgb="FFC4BD97"/>
      </left>
      <right/>
      <top style="thin">
        <color rgb="FFC4BD97"/>
      </top>
      <bottom style="thin">
        <color rgb="FFC4BD97"/>
      </bottom>
      <diagonal/>
    </border>
    <border>
      <left/>
      <right/>
      <top style="thin">
        <color rgb="FFC4BD97"/>
      </top>
      <bottom style="thin">
        <color rgb="FFC4BD97"/>
      </bottom>
      <diagonal/>
    </border>
    <border>
      <left/>
      <right style="thin">
        <color rgb="FFC4BD97"/>
      </right>
      <top style="thin">
        <color rgb="FFC4BD97"/>
      </top>
      <bottom style="thin">
        <color rgb="FFC4BD97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1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2" borderId="10" xfId="0" applyFont="1" applyFill="1" applyBorder="1">
      <alignment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5" fillId="2" borderId="14" xfId="0" applyFont="1" applyFill="1" applyBorder="1">
      <alignment vertical="center"/>
    </xf>
    <xf numFmtId="0" fontId="3" fillId="2" borderId="15" xfId="0" applyFont="1" applyFill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2" borderId="20" xfId="0" applyFont="1" applyFill="1" applyBorder="1" applyAlignment="1">
      <alignment horizontal="left" vertical="center"/>
    </xf>
    <xf numFmtId="14" fontId="6" fillId="0" borderId="21" xfId="0" quotePrefix="1" applyNumberFormat="1" applyFont="1" applyBorder="1" applyAlignment="1">
      <alignment horizontal="left" vertical="center"/>
    </xf>
    <xf numFmtId="178" fontId="7" fillId="3" borderId="22" xfId="0" applyNumberFormat="1" applyFont="1" applyFill="1" applyBorder="1">
      <alignment vertical="center"/>
    </xf>
    <xf numFmtId="178" fontId="7" fillId="3" borderId="23" xfId="0" applyNumberFormat="1" applyFont="1" applyFill="1" applyBorder="1">
      <alignment vertical="center"/>
    </xf>
    <xf numFmtId="0" fontId="7" fillId="3" borderId="23" xfId="0" applyFont="1" applyFill="1" applyBorder="1">
      <alignment vertical="center"/>
    </xf>
    <xf numFmtId="0" fontId="7" fillId="3" borderId="24" xfId="0" applyFont="1" applyFill="1" applyBorder="1">
      <alignment vertical="center"/>
    </xf>
    <xf numFmtId="0" fontId="3" fillId="2" borderId="25" xfId="0" applyFont="1" applyFill="1" applyBorder="1" applyAlignment="1">
      <alignment horizontal="left" vertical="center"/>
    </xf>
    <xf numFmtId="0" fontId="3" fillId="0" borderId="21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6" fillId="0" borderId="29" xfId="0" applyFont="1" applyBorder="1" applyAlignment="1">
      <alignment horizontal="left" vertical="center"/>
    </xf>
    <xf numFmtId="0" fontId="6" fillId="3" borderId="22" xfId="0" applyFont="1" applyFill="1" applyBorder="1">
      <alignment vertical="center"/>
    </xf>
    <xf numFmtId="0" fontId="6" fillId="3" borderId="23" xfId="0" applyFont="1" applyFill="1" applyBorder="1">
      <alignment vertical="center"/>
    </xf>
    <xf numFmtId="0" fontId="6" fillId="3" borderId="24" xfId="0" applyFont="1" applyFill="1" applyBorder="1">
      <alignment vertical="center"/>
    </xf>
    <xf numFmtId="0" fontId="6" fillId="0" borderId="21" xfId="0" applyFont="1" applyBorder="1">
      <alignment vertical="center"/>
    </xf>
    <xf numFmtId="0" fontId="3" fillId="0" borderId="30" xfId="0" applyFont="1" applyBorder="1">
      <alignment vertical="center"/>
    </xf>
    <xf numFmtId="179" fontId="6" fillId="0" borderId="21" xfId="1" applyNumberFormat="1" applyFont="1" applyFill="1" applyBorder="1" applyAlignment="1">
      <alignment vertical="center"/>
    </xf>
    <xf numFmtId="180" fontId="8" fillId="4" borderId="20" xfId="0" applyNumberFormat="1" applyFont="1" applyFill="1" applyBorder="1" applyAlignment="1">
      <alignment horizontal="left" vertical="center"/>
    </xf>
    <xf numFmtId="176" fontId="6" fillId="0" borderId="21" xfId="0" applyNumberFormat="1" applyFont="1" applyBorder="1" applyAlignment="1">
      <alignment horizontal="right" vertical="center"/>
    </xf>
    <xf numFmtId="0" fontId="3" fillId="2" borderId="31" xfId="0" applyFont="1" applyFill="1" applyBorder="1" applyAlignment="1">
      <alignment horizontal="left" vertical="center"/>
    </xf>
    <xf numFmtId="0" fontId="6" fillId="0" borderId="32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49" fontId="6" fillId="0" borderId="16" xfId="0" applyNumberFormat="1" applyFont="1" applyBorder="1">
      <alignment vertical="center"/>
    </xf>
    <xf numFmtId="178" fontId="7" fillId="3" borderId="17" xfId="0" applyNumberFormat="1" applyFont="1" applyFill="1" applyBorder="1">
      <alignment vertical="center"/>
    </xf>
    <xf numFmtId="178" fontId="7" fillId="3" borderId="18" xfId="0" applyNumberFormat="1" applyFont="1" applyFill="1" applyBorder="1">
      <alignment vertical="center"/>
    </xf>
    <xf numFmtId="0" fontId="7" fillId="3" borderId="18" xfId="0" applyFont="1" applyFill="1" applyBorder="1">
      <alignment vertical="center"/>
    </xf>
    <xf numFmtId="0" fontId="7" fillId="3" borderId="19" xfId="0" applyFont="1" applyFill="1" applyBorder="1">
      <alignment vertical="center"/>
    </xf>
    <xf numFmtId="49" fontId="6" fillId="0" borderId="21" xfId="0" applyNumberFormat="1" applyFont="1" applyBorder="1">
      <alignment vertical="center"/>
    </xf>
    <xf numFmtId="178" fontId="7" fillId="3" borderId="35" xfId="0" applyNumberFormat="1" applyFont="1" applyFill="1" applyBorder="1">
      <alignment vertical="center"/>
    </xf>
    <xf numFmtId="178" fontId="7" fillId="3" borderId="36" xfId="0" applyNumberFormat="1" applyFont="1" applyFill="1" applyBorder="1">
      <alignment vertical="center"/>
    </xf>
    <xf numFmtId="0" fontId="7" fillId="3" borderId="36" xfId="0" applyFont="1" applyFill="1" applyBorder="1">
      <alignment vertical="center"/>
    </xf>
    <xf numFmtId="0" fontId="7" fillId="3" borderId="37" xfId="0" applyFont="1" applyFill="1" applyBorder="1">
      <alignment vertical="center"/>
    </xf>
    <xf numFmtId="178" fontId="7" fillId="3" borderId="38" xfId="0" applyNumberFormat="1" applyFont="1" applyFill="1" applyBorder="1" applyAlignment="1">
      <alignment horizontal="left" vertical="center"/>
    </xf>
    <xf numFmtId="178" fontId="7" fillId="3" borderId="39" xfId="0" applyNumberFormat="1" applyFont="1" applyFill="1" applyBorder="1">
      <alignment vertical="center"/>
    </xf>
    <xf numFmtId="0" fontId="7" fillId="3" borderId="39" xfId="0" applyFont="1" applyFill="1" applyBorder="1">
      <alignment vertical="center"/>
    </xf>
    <xf numFmtId="178" fontId="9" fillId="0" borderId="40" xfId="0" applyNumberFormat="1" applyFont="1" applyBorder="1" applyAlignment="1">
      <alignment horizontal="left" vertical="center"/>
    </xf>
    <xf numFmtId="178" fontId="9" fillId="0" borderId="40" xfId="0" applyNumberFormat="1" applyFont="1" applyBorder="1" applyAlignment="1">
      <alignment horizontal="center" vertical="center"/>
    </xf>
    <xf numFmtId="178" fontId="9" fillId="0" borderId="41" xfId="0" applyNumberFormat="1" applyFont="1" applyBorder="1" applyAlignment="1">
      <alignment horizontal="left" vertical="center"/>
    </xf>
    <xf numFmtId="178" fontId="7" fillId="3" borderId="42" xfId="0" applyNumberFormat="1" applyFont="1" applyFill="1" applyBorder="1">
      <alignment vertical="center"/>
    </xf>
    <xf numFmtId="0" fontId="7" fillId="0" borderId="43" xfId="0" applyFont="1" applyBorder="1">
      <alignment vertical="center"/>
    </xf>
    <xf numFmtId="0" fontId="7" fillId="0" borderId="44" xfId="0" applyFont="1" applyBorder="1">
      <alignment vertical="center"/>
    </xf>
    <xf numFmtId="0" fontId="7" fillId="0" borderId="45" xfId="0" applyFont="1" applyBorder="1">
      <alignment vertical="center"/>
    </xf>
    <xf numFmtId="0" fontId="5" fillId="2" borderId="46" xfId="0" applyFont="1" applyFill="1" applyBorder="1">
      <alignment vertical="center"/>
    </xf>
    <xf numFmtId="0" fontId="3" fillId="2" borderId="33" xfId="0" applyFont="1" applyFill="1" applyBorder="1" applyAlignment="1">
      <alignment horizontal="left" vertical="center"/>
    </xf>
    <xf numFmtId="0" fontId="10" fillId="2" borderId="10" xfId="0" applyFont="1" applyFill="1" applyBorder="1">
      <alignment vertical="center"/>
    </xf>
    <xf numFmtId="0" fontId="6" fillId="2" borderId="12" xfId="0" applyFont="1" applyFill="1" applyBorder="1">
      <alignment vertical="center"/>
    </xf>
    <xf numFmtId="0" fontId="5" fillId="2" borderId="47" xfId="0" applyFont="1" applyFill="1" applyBorder="1">
      <alignment vertical="center"/>
    </xf>
    <xf numFmtId="0" fontId="6" fillId="3" borderId="17" xfId="0" applyFont="1" applyFill="1" applyBorder="1">
      <alignment vertical="center"/>
    </xf>
    <xf numFmtId="0" fontId="6" fillId="3" borderId="18" xfId="0" applyFont="1" applyFill="1" applyBorder="1">
      <alignment vertical="center"/>
    </xf>
    <xf numFmtId="0" fontId="6" fillId="3" borderId="19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6" fillId="0" borderId="35" xfId="0" applyFont="1" applyBorder="1">
      <alignment vertical="center"/>
    </xf>
    <xf numFmtId="0" fontId="6" fillId="0" borderId="36" xfId="0" applyFont="1" applyBorder="1">
      <alignment vertical="center"/>
    </xf>
    <xf numFmtId="0" fontId="6" fillId="0" borderId="37" xfId="0" applyFont="1" applyBorder="1">
      <alignment vertical="center"/>
    </xf>
    <xf numFmtId="0" fontId="6" fillId="3" borderId="35" xfId="0" applyFont="1" applyFill="1" applyBorder="1">
      <alignment vertical="center"/>
    </xf>
    <xf numFmtId="0" fontId="6" fillId="3" borderId="36" xfId="0" applyFont="1" applyFill="1" applyBorder="1">
      <alignment vertical="center"/>
    </xf>
    <xf numFmtId="0" fontId="6" fillId="3" borderId="37" xfId="0" applyFont="1" applyFill="1" applyBorder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quotePrefix="1" applyFont="1" applyBorder="1">
      <alignment vertical="center"/>
    </xf>
    <xf numFmtId="0" fontId="3" fillId="2" borderId="46" xfId="0" applyFont="1" applyFill="1" applyBorder="1">
      <alignment vertical="center"/>
    </xf>
    <xf numFmtId="0" fontId="3" fillId="0" borderId="32" xfId="0" applyFont="1" applyBorder="1">
      <alignment vertical="center"/>
    </xf>
    <xf numFmtId="179" fontId="6" fillId="3" borderId="22" xfId="0" applyNumberFormat="1" applyFont="1" applyFill="1" applyBorder="1">
      <alignment vertical="center"/>
    </xf>
    <xf numFmtId="0" fontId="11" fillId="0" borderId="4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0" xfId="0" applyFont="1">
      <alignment vertical="center"/>
    </xf>
    <xf numFmtId="0" fontId="11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7" xfId="0" applyFont="1" applyBorder="1">
      <alignment vertical="center"/>
    </xf>
    <xf numFmtId="0" fontId="11" fillId="0" borderId="1" xfId="0" applyFont="1" applyBorder="1">
      <alignment vertical="center"/>
    </xf>
    <xf numFmtId="0" fontId="12" fillId="0" borderId="0" xfId="0" applyFont="1">
      <alignment vertic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5" fillId="0" borderId="0" xfId="0" applyFont="1">
      <alignment vertical="center"/>
    </xf>
    <xf numFmtId="0" fontId="3" fillId="5" borderId="48" xfId="0" applyFont="1" applyFill="1" applyBorder="1" applyAlignment="1">
      <alignment horizontal="center" vertical="center"/>
    </xf>
    <xf numFmtId="0" fontId="3" fillId="0" borderId="48" xfId="0" applyFont="1" applyBorder="1">
      <alignment vertical="center"/>
    </xf>
    <xf numFmtId="0" fontId="12" fillId="0" borderId="1" xfId="0" quotePrefix="1" applyFont="1" applyBorder="1" applyAlignment="1">
      <alignment horizontal="left" vertical="center" shrinkToFit="1"/>
    </xf>
    <xf numFmtId="177" fontId="12" fillId="0" borderId="3" xfId="0" applyNumberFormat="1" applyFont="1" applyBorder="1" applyAlignment="1">
      <alignment horizontal="right" shrinkToFit="1"/>
    </xf>
    <xf numFmtId="0" fontId="12" fillId="0" borderId="1" xfId="0" applyFont="1" applyBorder="1" applyAlignment="1">
      <alignment horizontal="distributed"/>
    </xf>
    <xf numFmtId="0" fontId="12" fillId="0" borderId="1" xfId="0" applyFont="1" applyBorder="1" applyAlignment="1">
      <alignment shrinkToFit="1"/>
    </xf>
    <xf numFmtId="0" fontId="13" fillId="0" borderId="0" xfId="0" applyFont="1" applyAlignment="1">
      <alignment shrinkToFit="1"/>
    </xf>
    <xf numFmtId="0" fontId="0" fillId="0" borderId="0" xfId="0" applyAlignment="1">
      <alignment vertical="center" shrinkToFit="1"/>
    </xf>
    <xf numFmtId="0" fontId="12" fillId="0" borderId="0" xfId="0" applyFont="1" applyAlignment="1">
      <alignment vertical="center" shrinkToFit="1"/>
    </xf>
    <xf numFmtId="0" fontId="12" fillId="0" borderId="2" xfId="0" applyFont="1" applyBorder="1" applyAlignment="1">
      <alignment horizontal="distributed"/>
    </xf>
    <xf numFmtId="0" fontId="12" fillId="0" borderId="2" xfId="0" applyFont="1" applyBorder="1" applyAlignment="1">
      <alignment shrinkToFit="1"/>
    </xf>
    <xf numFmtId="181" fontId="12" fillId="0" borderId="2" xfId="0" applyNumberFormat="1" applyFont="1" applyBorder="1" applyAlignment="1">
      <alignment horizontal="left" shrinkToFit="1"/>
    </xf>
    <xf numFmtId="0" fontId="3" fillId="0" borderId="49" xfId="0" applyFont="1" applyFill="1" applyBorder="1">
      <alignment vertical="center"/>
    </xf>
    <xf numFmtId="185" fontId="3" fillId="0" borderId="49" xfId="0" applyNumberFormat="1" applyFont="1" applyFill="1" applyBorder="1" applyAlignment="1">
      <alignment horizontal="left" vertical="center"/>
    </xf>
    <xf numFmtId="0" fontId="3" fillId="0" borderId="53" xfId="0" applyFont="1" applyFill="1" applyBorder="1">
      <alignment vertical="center"/>
    </xf>
    <xf numFmtId="38" fontId="3" fillId="0" borderId="53" xfId="0" applyNumberFormat="1" applyFont="1" applyFill="1" applyBorder="1">
      <alignment vertical="center"/>
    </xf>
    <xf numFmtId="0" fontId="3" fillId="0" borderId="53" xfId="0" applyFont="1" applyBorder="1">
      <alignment vertical="center"/>
    </xf>
    <xf numFmtId="0" fontId="3" fillId="0" borderId="54" xfId="0" applyFont="1" applyBorder="1">
      <alignment vertical="center"/>
    </xf>
    <xf numFmtId="0" fontId="3" fillId="0" borderId="55" xfId="0" applyFont="1" applyBorder="1">
      <alignment vertical="center"/>
    </xf>
    <xf numFmtId="0" fontId="3" fillId="2" borderId="50" xfId="0" applyFont="1" applyFill="1" applyBorder="1">
      <alignment vertical="center"/>
    </xf>
    <xf numFmtId="0" fontId="3" fillId="2" borderId="51" xfId="0" applyFont="1" applyFill="1" applyBorder="1">
      <alignment vertical="center"/>
    </xf>
    <xf numFmtId="0" fontId="3" fillId="2" borderId="52" xfId="0" applyFont="1" applyFill="1" applyBorder="1">
      <alignment vertical="center"/>
    </xf>
    <xf numFmtId="0" fontId="3" fillId="2" borderId="49" xfId="0" applyFont="1" applyFill="1" applyBorder="1" applyAlignment="1">
      <alignment horizontal="left" vertical="center"/>
    </xf>
    <xf numFmtId="0" fontId="3" fillId="2" borderId="49" xfId="0" applyFont="1" applyFill="1" applyBorder="1">
      <alignment vertical="center"/>
    </xf>
    <xf numFmtId="180" fontId="3" fillId="6" borderId="0" xfId="0" applyNumberFormat="1" applyFont="1" applyFill="1">
      <alignment vertical="center"/>
    </xf>
    <xf numFmtId="180" fontId="3" fillId="6" borderId="30" xfId="0" applyNumberFormat="1" applyFont="1" applyFill="1" applyBorder="1">
      <alignment vertical="center"/>
    </xf>
    <xf numFmtId="0" fontId="3" fillId="6" borderId="53" xfId="0" applyFont="1" applyFill="1" applyBorder="1">
      <alignment vertical="center"/>
    </xf>
    <xf numFmtId="0" fontId="3" fillId="6" borderId="54" xfId="0" applyFont="1" applyFill="1" applyBorder="1">
      <alignment vertical="center"/>
    </xf>
    <xf numFmtId="0" fontId="3" fillId="6" borderId="55" xfId="0" applyFont="1" applyFill="1" applyBorder="1">
      <alignment vertical="center"/>
    </xf>
    <xf numFmtId="0" fontId="12" fillId="0" borderId="0" xfId="0" applyFont="1" applyBorder="1" applyAlignment="1"/>
    <xf numFmtId="180" fontId="12" fillId="0" borderId="0" xfId="0" applyNumberFormat="1" applyFont="1" applyBorder="1" applyAlignment="1">
      <alignment horizontal="left"/>
    </xf>
    <xf numFmtId="37" fontId="17" fillId="0" borderId="0" xfId="0" applyNumberFormat="1" applyFont="1" applyBorder="1" applyAlignment="1">
      <alignment shrinkToFit="1"/>
    </xf>
    <xf numFmtId="37" fontId="17" fillId="0" borderId="0" xfId="0" applyNumberFormat="1" applyFont="1" applyBorder="1" applyAlignment="1">
      <alignment horizontal="right" shrinkToFit="1"/>
    </xf>
    <xf numFmtId="37" fontId="17" fillId="0" borderId="0" xfId="1" applyNumberFormat="1" applyFont="1" applyBorder="1" applyAlignment="1">
      <alignment shrinkToFit="1"/>
    </xf>
    <xf numFmtId="0" fontId="14" fillId="0" borderId="1" xfId="0" applyFont="1" applyBorder="1" applyAlignment="1"/>
    <xf numFmtId="0" fontId="12" fillId="0" borderId="1" xfId="0" applyFont="1" applyBorder="1" applyAlignment="1"/>
    <xf numFmtId="186" fontId="14" fillId="0" borderId="1" xfId="1" applyNumberFormat="1" applyFont="1" applyBorder="1" applyAlignment="1">
      <alignment shrinkToFit="1"/>
    </xf>
  </cellXfs>
  <cellStyles count="3">
    <cellStyle name="KANAME" xfId="2" xr:uid="{00000000-0005-0000-0000-000000000000}"/>
    <cellStyle name="桁区切り" xfId="1" builtinId="6"/>
    <cellStyle name="標準" xfId="0" builtinId="0"/>
  </cellStyles>
  <dxfs count="2">
    <dxf>
      <border>
        <bottom style="thin">
          <color auto="1"/>
        </bottom>
      </border>
    </dxf>
    <dxf>
      <border>
        <bottom style="thin">
          <color auto="1"/>
        </bottom>
      </border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9526</xdr:colOff>
      <xdr:row>23</xdr:row>
      <xdr:rowOff>152400</xdr:rowOff>
    </xdr:from>
    <xdr:to>
      <xdr:col>10</xdr:col>
      <xdr:colOff>428625</xdr:colOff>
      <xdr:row>24</xdr:row>
      <xdr:rowOff>122475</xdr:rowOff>
    </xdr:to>
    <xdr:sp macro="" textlink="DispKokyakuTelNo">
      <xdr:nvSpPr>
        <xdr:cNvPr id="18" name="TxtKaisyaTelNo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7029451" y="5314950"/>
          <a:ext cx="2371724" cy="284400"/>
        </a:xfrm>
        <a:prstGeom prst="rect">
          <a:avLst/>
        </a:prstGeom>
        <a:solidFill>
          <a:schemeClr val="bg1"/>
        </a:solidFill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rIns="0" rtlCol="0" anchor="ctr"/>
        <a:lstStyle/>
        <a:p>
          <a:pPr algn="l"/>
          <a:fld id="{5551B925-EB33-4D05-A09E-53EE2FC8A8F3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TEL:03-2545-1254</a:t>
          </a:fld>
          <a:endParaRPr kumimoji="1" lang="ja-JP" altLang="en-US" sz="105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0</xdr:colOff>
      <xdr:row>22</xdr:row>
      <xdr:rowOff>219075</xdr:rowOff>
    </xdr:from>
    <xdr:to>
      <xdr:col>12</xdr:col>
      <xdr:colOff>266700</xdr:colOff>
      <xdr:row>23</xdr:row>
      <xdr:rowOff>217725</xdr:rowOff>
    </xdr:to>
    <xdr:sp macro="" textlink="KokyakuJusyo">
      <xdr:nvSpPr>
        <xdr:cNvPr id="17" name="TxtKaisyaJyusyo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7019925" y="5095875"/>
          <a:ext cx="3933825" cy="284400"/>
        </a:xfrm>
        <a:prstGeom prst="rect">
          <a:avLst/>
        </a:prstGeom>
        <a:solidFill>
          <a:schemeClr val="bg1"/>
        </a:solidFill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rIns="0" rtlCol="0" anchor="ctr"/>
        <a:lstStyle/>
        <a:p>
          <a:pPr algn="l"/>
          <a:fld id="{C5601A24-5EE2-4E9B-914F-B4E2EA4469A0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東京都千代田区ＡＡＡＡ</a:t>
          </a:fld>
          <a:endParaRPr kumimoji="1" lang="ja-JP" altLang="en-US" sz="105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0</xdr:colOff>
      <xdr:row>21</xdr:row>
      <xdr:rowOff>142875</xdr:rowOff>
    </xdr:from>
    <xdr:to>
      <xdr:col>12</xdr:col>
      <xdr:colOff>266700</xdr:colOff>
      <xdr:row>22</xdr:row>
      <xdr:rowOff>276225</xdr:rowOff>
    </xdr:to>
    <xdr:sp macro="" textlink="Kokyakumei">
      <xdr:nvSpPr>
        <xdr:cNvPr id="15" name="TxtKaisyamei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7019925" y="4800600"/>
          <a:ext cx="3933825" cy="352425"/>
        </a:xfrm>
        <a:prstGeom prst="rect">
          <a:avLst/>
        </a:prstGeom>
        <a:noFill/>
        <a:ln w="3175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bg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942FF75B-07A2-42D2-B4C5-92233ED510A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サンプル建設株式会社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485775</xdr:colOff>
      <xdr:row>1</xdr:row>
      <xdr:rowOff>19050</xdr:rowOff>
    </xdr:from>
    <xdr:to>
      <xdr:col>7</xdr:col>
      <xdr:colOff>2152650</xdr:colOff>
      <xdr:row>4</xdr:row>
      <xdr:rowOff>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229100" y="400050"/>
          <a:ext cx="2571750" cy="552450"/>
        </a:xfrm>
        <a:prstGeom prst="roundRect">
          <a:avLst/>
        </a:prstGeom>
        <a:solidFill>
          <a:schemeClr val="bg1">
            <a:lumMod val="95000"/>
          </a:schemeClr>
        </a:solidFill>
        <a:ln w="190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発 注 確 認 書</a:t>
          </a:r>
        </a:p>
      </xdr:txBody>
    </xdr:sp>
    <xdr:clientData/>
  </xdr:twoCellAnchor>
  <xdr:twoCellAnchor>
    <xdr:from>
      <xdr:col>6</xdr:col>
      <xdr:colOff>295275</xdr:colOff>
      <xdr:row>4</xdr:row>
      <xdr:rowOff>142875</xdr:rowOff>
    </xdr:from>
    <xdr:to>
      <xdr:col>8</xdr:col>
      <xdr:colOff>244558</xdr:colOff>
      <xdr:row>6</xdr:row>
      <xdr:rowOff>125192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4038600" y="1095375"/>
          <a:ext cx="3225883" cy="3252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お客様によっては「注文確認書」とする場合もある。</a:t>
          </a:r>
        </a:p>
      </xdr:txBody>
    </xdr:sp>
    <xdr:clientData fPrintsWithSheet="0"/>
  </xdr:twoCellAnchor>
  <xdr:twoCellAnchor>
    <xdr:from>
      <xdr:col>1</xdr:col>
      <xdr:colOff>0</xdr:colOff>
      <xdr:row>6</xdr:row>
      <xdr:rowOff>107950</xdr:rowOff>
    </xdr:from>
    <xdr:to>
      <xdr:col>5</xdr:col>
      <xdr:colOff>733425</xdr:colOff>
      <xdr:row>7</xdr:row>
      <xdr:rowOff>127000</xdr:rowOff>
    </xdr:to>
    <xdr:sp macro="" textlink="InvoiceNo_Text">
      <xdr:nvSpPr>
        <xdr:cNvPr id="3" name="InvoiceBango">
          <a:extLst>
            <a:ext uri="{FF2B5EF4-FFF2-40B4-BE49-F238E27FC236}">
              <a16:creationId xmlns:a16="http://schemas.microsoft.com/office/drawing/2014/main" id="{1474FCFA-8189-D3E5-8178-D2CD74DB3199}"/>
            </a:ext>
          </a:extLst>
        </xdr:cNvPr>
        <xdr:cNvSpPr txBox="1"/>
      </xdr:nvSpPr>
      <xdr:spPr>
        <a:xfrm>
          <a:off x="276225" y="1403350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F0834BAF-07FF-4595-A7E3-5BC7C5C58BE3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1</xdr:row>
      <xdr:rowOff>19050</xdr:rowOff>
    </xdr:from>
    <xdr:to>
      <xdr:col>7</xdr:col>
      <xdr:colOff>2152650</xdr:colOff>
      <xdr:row>4</xdr:row>
      <xdr:rowOff>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229100" y="400050"/>
          <a:ext cx="2571750" cy="552450"/>
        </a:xfrm>
        <a:prstGeom prst="roundRect">
          <a:avLst/>
        </a:prstGeom>
        <a:solidFill>
          <a:schemeClr val="bg1">
            <a:lumMod val="95000"/>
          </a:schemeClr>
        </a:solidFill>
        <a:ln w="190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発注確認請書</a:t>
          </a:r>
          <a:endParaRPr kumimoji="1" lang="en-US" altLang="ja-JP" sz="240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2324099</xdr:colOff>
      <xdr:row>18</xdr:row>
      <xdr:rowOff>152959</xdr:rowOff>
    </xdr:from>
    <xdr:to>
      <xdr:col>12</xdr:col>
      <xdr:colOff>219074</xdr:colOff>
      <xdr:row>20</xdr:row>
      <xdr:rowOff>19424</xdr:rowOff>
    </xdr:to>
    <xdr:sp macro="" textlink="Kaisyamei">
      <xdr:nvSpPr>
        <xdr:cNvPr id="84" name="TxtKaisyamei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/>
      </xdr:nvSpPr>
      <xdr:spPr>
        <a:xfrm>
          <a:off x="6972299" y="4182034"/>
          <a:ext cx="3933825" cy="352240"/>
        </a:xfrm>
        <a:prstGeom prst="rect">
          <a:avLst/>
        </a:prstGeom>
        <a:noFill/>
        <a:ln w="3175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bg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8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 プラスバイプラス</a:t>
          </a:fld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21</xdr:row>
      <xdr:rowOff>9526</xdr:rowOff>
    </xdr:from>
    <xdr:to>
      <xdr:col>9</xdr:col>
      <xdr:colOff>942975</xdr:colOff>
      <xdr:row>22</xdr:row>
      <xdr:rowOff>1</xdr:rowOff>
    </xdr:to>
    <xdr:sp macro="" textlink="YubinNo_Text">
      <xdr:nvSpPr>
        <xdr:cNvPr id="87" name="YubinNo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 txBox="1"/>
      </xdr:nvSpPr>
      <xdr:spPr>
        <a:xfrm>
          <a:off x="6981824" y="4667251"/>
          <a:ext cx="18383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21</xdr:row>
      <xdr:rowOff>161925</xdr:rowOff>
    </xdr:from>
    <xdr:to>
      <xdr:col>12</xdr:col>
      <xdr:colOff>180974</xdr:colOff>
      <xdr:row>22</xdr:row>
      <xdr:rowOff>228600</xdr:rowOff>
    </xdr:to>
    <xdr:sp macro="" textlink="Jyusyo">
      <xdr:nvSpPr>
        <xdr:cNvPr id="88" name="Jyusyo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 txBox="1"/>
      </xdr:nvSpPr>
      <xdr:spPr>
        <a:xfrm>
          <a:off x="6981824" y="4819650"/>
          <a:ext cx="38862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22</xdr:row>
      <xdr:rowOff>171450</xdr:rowOff>
    </xdr:from>
    <xdr:to>
      <xdr:col>9</xdr:col>
      <xdr:colOff>688649</xdr:colOff>
      <xdr:row>23</xdr:row>
      <xdr:rowOff>104775</xdr:rowOff>
    </xdr:to>
    <xdr:sp macro="" textlink="TelNo_Text">
      <xdr:nvSpPr>
        <xdr:cNvPr id="89" name="TelNo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 txBox="1"/>
      </xdr:nvSpPr>
      <xdr:spPr>
        <a:xfrm>
          <a:off x="6981824" y="5048250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752474</xdr:colOff>
      <xdr:row>22</xdr:row>
      <xdr:rowOff>171450</xdr:rowOff>
    </xdr:from>
    <xdr:to>
      <xdr:col>11</xdr:col>
      <xdr:colOff>919349</xdr:colOff>
      <xdr:row>23</xdr:row>
      <xdr:rowOff>104775</xdr:rowOff>
    </xdr:to>
    <xdr:sp macro="" textlink="FaxNo_Text">
      <xdr:nvSpPr>
        <xdr:cNvPr id="90" name="FaxNo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 txBox="1"/>
      </xdr:nvSpPr>
      <xdr:spPr>
        <a:xfrm>
          <a:off x="8629649" y="5048250"/>
          <a:ext cx="2005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23</xdr:row>
      <xdr:rowOff>95250</xdr:rowOff>
    </xdr:from>
    <xdr:to>
      <xdr:col>11</xdr:col>
      <xdr:colOff>952499</xdr:colOff>
      <xdr:row>23</xdr:row>
      <xdr:rowOff>295275</xdr:rowOff>
    </xdr:to>
    <xdr:sp macro="" textlink="Url">
      <xdr:nvSpPr>
        <xdr:cNvPr id="91" name="Url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 txBox="1"/>
      </xdr:nvSpPr>
      <xdr:spPr>
        <a:xfrm>
          <a:off x="6981824" y="5257800"/>
          <a:ext cx="36861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24</xdr:row>
      <xdr:rowOff>9525</xdr:rowOff>
    </xdr:from>
    <xdr:to>
      <xdr:col>11</xdr:col>
      <xdr:colOff>952499</xdr:colOff>
      <xdr:row>24</xdr:row>
      <xdr:rowOff>209550</xdr:rowOff>
    </xdr:to>
    <xdr:sp macro="" textlink="TantoSyainmei_Text">
      <xdr:nvSpPr>
        <xdr:cNvPr id="92" name="Syainmei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 txBox="1"/>
      </xdr:nvSpPr>
      <xdr:spPr>
        <a:xfrm>
          <a:off x="6981824" y="5486400"/>
          <a:ext cx="36861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24</xdr:row>
      <xdr:rowOff>152400</xdr:rowOff>
    </xdr:from>
    <xdr:to>
      <xdr:col>11</xdr:col>
      <xdr:colOff>952499</xdr:colOff>
      <xdr:row>25</xdr:row>
      <xdr:rowOff>38100</xdr:rowOff>
    </xdr:to>
    <xdr:sp macro="" textlink="MailAddress_Text">
      <xdr:nvSpPr>
        <xdr:cNvPr id="93" name="MailAddress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 txBox="1"/>
      </xdr:nvSpPr>
      <xdr:spPr>
        <a:xfrm>
          <a:off x="6981824" y="5629275"/>
          <a:ext cx="36861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B7FC4C3-1A48-49E6-BC55-6C08CF933EDF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19</xdr:row>
      <xdr:rowOff>165286</xdr:rowOff>
    </xdr:from>
    <xdr:to>
      <xdr:col>12</xdr:col>
      <xdr:colOff>152399</xdr:colOff>
      <xdr:row>21</xdr:row>
      <xdr:rowOff>67759</xdr:rowOff>
    </xdr:to>
    <xdr:sp macro="" textlink="Daihyosyamei_Text">
      <xdr:nvSpPr>
        <xdr:cNvPr id="94" name="Daihyosyamei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/>
      </xdr:nvSpPr>
      <xdr:spPr>
        <a:xfrm>
          <a:off x="6981824" y="4508686"/>
          <a:ext cx="3857625" cy="2167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485775</xdr:colOff>
      <xdr:row>25</xdr:row>
      <xdr:rowOff>133350</xdr:rowOff>
    </xdr:from>
    <xdr:to>
      <xdr:col>11</xdr:col>
      <xdr:colOff>504825</xdr:colOff>
      <xdr:row>27</xdr:row>
      <xdr:rowOff>57150</xdr:rowOff>
    </xdr:to>
    <xdr:sp macro="" textlink="">
      <xdr:nvSpPr>
        <xdr:cNvPr id="95" name="認印エリア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/>
      </xdr:nvSpPr>
      <xdr:spPr>
        <a:xfrm>
          <a:off x="8362950" y="5924550"/>
          <a:ext cx="1857375" cy="523875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7</xdr:col>
      <xdr:colOff>2346511</xdr:colOff>
      <xdr:row>18</xdr:row>
      <xdr:rowOff>13512</xdr:rowOff>
    </xdr:from>
    <xdr:to>
      <xdr:col>9</xdr:col>
      <xdr:colOff>1068702</xdr:colOff>
      <xdr:row>18</xdr:row>
      <xdr:rowOff>219074</xdr:rowOff>
    </xdr:to>
    <xdr:sp macro="" textlink="Kyoka_Text">
      <xdr:nvSpPr>
        <xdr:cNvPr id="99" name="Kyokano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 txBox="1"/>
      </xdr:nvSpPr>
      <xdr:spPr>
        <a:xfrm>
          <a:off x="6994711" y="4042587"/>
          <a:ext cx="1951166" cy="2055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19050</xdr:colOff>
      <xdr:row>25</xdr:row>
      <xdr:rowOff>133350</xdr:rowOff>
    </xdr:from>
    <xdr:to>
      <xdr:col>10</xdr:col>
      <xdr:colOff>643758</xdr:colOff>
      <xdr:row>27</xdr:row>
      <xdr:rowOff>56165</xdr:rowOff>
    </xdr:to>
    <xdr:sp macro="" textlink="">
      <xdr:nvSpPr>
        <xdr:cNvPr id="102" name="認印エリアB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/>
      </xdr:nvSpPr>
      <xdr:spPr>
        <a:xfrm>
          <a:off x="8991600" y="5924550"/>
          <a:ext cx="624708" cy="522890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</xdr:col>
      <xdr:colOff>314325</xdr:colOff>
      <xdr:row>4</xdr:row>
      <xdr:rowOff>133350</xdr:rowOff>
    </xdr:from>
    <xdr:to>
      <xdr:col>8</xdr:col>
      <xdr:colOff>404672</xdr:colOff>
      <xdr:row>6</xdr:row>
      <xdr:rowOff>115667</xdr:rowOff>
    </xdr:to>
    <xdr:sp macro="" textlink="">
      <xdr:nvSpPr>
        <xdr:cNvPr id="103" name="テキスト ボックス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 txBox="1"/>
      </xdr:nvSpPr>
      <xdr:spPr>
        <a:xfrm>
          <a:off x="4057650" y="1085850"/>
          <a:ext cx="3366947" cy="3252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お客様によっては「注文確認請書」とする場合もある。</a:t>
          </a:r>
        </a:p>
      </xdr:txBody>
    </xdr:sp>
    <xdr:clientData fPrintsWithSheet="0"/>
  </xdr:twoCellAnchor>
  <xdr:twoCellAnchor>
    <xdr:from>
      <xdr:col>7</xdr:col>
      <xdr:colOff>2357670</xdr:colOff>
      <xdr:row>15</xdr:row>
      <xdr:rowOff>167764</xdr:rowOff>
    </xdr:from>
    <xdr:to>
      <xdr:col>9</xdr:col>
      <xdr:colOff>152912</xdr:colOff>
      <xdr:row>17</xdr:row>
      <xdr:rowOff>245924</xdr:rowOff>
    </xdr:to>
    <xdr:pic>
      <xdr:nvPicPr>
        <xdr:cNvPr id="3" name="LogoImg">
          <a:extLst>
            <a:ext uri="{FF2B5EF4-FFF2-40B4-BE49-F238E27FC236}">
              <a16:creationId xmlns:a16="http://schemas.microsoft.com/office/drawing/2014/main" id="{AE83D2E3-9BF4-51AC-63C6-0674A7CCBA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5870" y="3387214"/>
          <a:ext cx="1024217" cy="640135"/>
        </a:xfrm>
        <a:prstGeom prst="rect">
          <a:avLst/>
        </a:prstGeom>
      </xdr:spPr>
    </xdr:pic>
    <xdr:clientData/>
  </xdr:twoCellAnchor>
  <xdr:twoCellAnchor>
    <xdr:from>
      <xdr:col>9</xdr:col>
      <xdr:colOff>591357</xdr:colOff>
      <xdr:row>25</xdr:row>
      <xdr:rowOff>173484</xdr:rowOff>
    </xdr:from>
    <xdr:to>
      <xdr:col>9</xdr:col>
      <xdr:colOff>1023357</xdr:colOff>
      <xdr:row>27</xdr:row>
      <xdr:rowOff>3795</xdr:rowOff>
    </xdr:to>
    <xdr:pic>
      <xdr:nvPicPr>
        <xdr:cNvPr id="4" name="InkanImg1">
          <a:extLst>
            <a:ext uri="{FF2B5EF4-FFF2-40B4-BE49-F238E27FC236}">
              <a16:creationId xmlns:a16="http://schemas.microsoft.com/office/drawing/2014/main" id="{51EB4B34-59C9-4FB0-ADEC-C4A239C0AE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8532" y="596468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10</xdr:col>
      <xdr:colOff>124632</xdr:colOff>
      <xdr:row>25</xdr:row>
      <xdr:rowOff>173484</xdr:rowOff>
    </xdr:from>
    <xdr:to>
      <xdr:col>10</xdr:col>
      <xdr:colOff>556632</xdr:colOff>
      <xdr:row>27</xdr:row>
      <xdr:rowOff>3795</xdr:rowOff>
    </xdr:to>
    <xdr:pic>
      <xdr:nvPicPr>
        <xdr:cNvPr id="5" name="InkanImg2">
          <a:extLst>
            <a:ext uri="{FF2B5EF4-FFF2-40B4-BE49-F238E27FC236}">
              <a16:creationId xmlns:a16="http://schemas.microsoft.com/office/drawing/2014/main" id="{845624AF-40C8-4227-92D3-745B1599FF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7182" y="596468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10</xdr:col>
      <xdr:colOff>734232</xdr:colOff>
      <xdr:row>25</xdr:row>
      <xdr:rowOff>173484</xdr:rowOff>
    </xdr:from>
    <xdr:to>
      <xdr:col>11</xdr:col>
      <xdr:colOff>423282</xdr:colOff>
      <xdr:row>27</xdr:row>
      <xdr:rowOff>3795</xdr:rowOff>
    </xdr:to>
    <xdr:pic>
      <xdr:nvPicPr>
        <xdr:cNvPr id="6" name="InkanImg3">
          <a:extLst>
            <a:ext uri="{FF2B5EF4-FFF2-40B4-BE49-F238E27FC236}">
              <a16:creationId xmlns:a16="http://schemas.microsoft.com/office/drawing/2014/main" id="{5EAB546F-ED74-4A97-AD62-22EADA6193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06782" y="596468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57149</xdr:colOff>
      <xdr:row>20</xdr:row>
      <xdr:rowOff>133350</xdr:rowOff>
    </xdr:from>
    <xdr:to>
      <xdr:col>11</xdr:col>
      <xdr:colOff>957149</xdr:colOff>
      <xdr:row>24</xdr:row>
      <xdr:rowOff>71325</xdr:rowOff>
    </xdr:to>
    <xdr:pic>
      <xdr:nvPicPr>
        <xdr:cNvPr id="7" name="MaruinImg">
          <a:extLst>
            <a:ext uri="{FF2B5EF4-FFF2-40B4-BE49-F238E27FC236}">
              <a16:creationId xmlns:a16="http://schemas.microsoft.com/office/drawing/2014/main" id="{7CC7D9E9-A9E8-4575-A6E8-C24EF63260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772649" y="4648200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830684</xdr:colOff>
      <xdr:row>20</xdr:row>
      <xdr:rowOff>133349</xdr:rowOff>
    </xdr:from>
    <xdr:to>
      <xdr:col>10</xdr:col>
      <xdr:colOff>635309</xdr:colOff>
      <xdr:row>24</xdr:row>
      <xdr:rowOff>71324</xdr:rowOff>
    </xdr:to>
    <xdr:pic>
      <xdr:nvPicPr>
        <xdr:cNvPr id="8" name="KakuinImg">
          <a:extLst>
            <a:ext uri="{FF2B5EF4-FFF2-40B4-BE49-F238E27FC236}">
              <a16:creationId xmlns:a16="http://schemas.microsoft.com/office/drawing/2014/main" id="{D5CB76B6-EFAD-4E76-838E-C9390FD5EC9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07859" y="4648199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7</xdr:col>
      <xdr:colOff>2281470</xdr:colOff>
      <xdr:row>14</xdr:row>
      <xdr:rowOff>224914</xdr:rowOff>
    </xdr:from>
    <xdr:to>
      <xdr:col>10</xdr:col>
      <xdr:colOff>243120</xdr:colOff>
      <xdr:row>15</xdr:row>
      <xdr:rowOff>167764</xdr:rowOff>
    </xdr:to>
    <xdr:sp macro="" textlink="InvoiceNo_Text">
      <xdr:nvSpPr>
        <xdr:cNvPr id="9" name="InvoiceBango">
          <a:extLst>
            <a:ext uri="{FF2B5EF4-FFF2-40B4-BE49-F238E27FC236}">
              <a16:creationId xmlns:a16="http://schemas.microsoft.com/office/drawing/2014/main" id="{CBA35DCA-0A15-75C6-C365-8774EC00CD65}"/>
            </a:ext>
          </a:extLst>
        </xdr:cNvPr>
        <xdr:cNvSpPr txBox="1"/>
      </xdr:nvSpPr>
      <xdr:spPr>
        <a:xfrm>
          <a:off x="6929670" y="3196714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F0C80711-42FB-4FA1-92A8-F85204B2FF3A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J41"/>
  <sheetViews>
    <sheetView showGridLines="0" showRowColHeaders="0" zoomScaleNormal="100" workbookViewId="0">
      <selection activeCell="E6" sqref="E6"/>
    </sheetView>
  </sheetViews>
  <sheetFormatPr defaultRowHeight="17.25" customHeight="1"/>
  <cols>
    <col min="1" max="1" width="1.5" style="1" customWidth="1"/>
    <col min="2" max="2" width="2.375" style="1" customWidth="1"/>
    <col min="3" max="3" width="11.875" style="2" customWidth="1"/>
    <col min="4" max="4" width="34.125" style="1" customWidth="1"/>
    <col min="5" max="5" width="9.75" style="1" customWidth="1"/>
    <col min="6" max="6" width="3.75" style="1" bestFit="1" customWidth="1"/>
    <col min="7" max="7" width="9.75" style="1" customWidth="1"/>
    <col min="8" max="8" width="21.25" style="1" customWidth="1"/>
    <col min="9" max="9" width="9" style="1"/>
    <col min="10" max="10" width="33.375" style="1" bestFit="1" customWidth="1"/>
    <col min="11" max="16384" width="9" style="1"/>
  </cols>
  <sheetData>
    <row r="1" spans="2:10" ht="10.5" customHeight="1"/>
    <row r="2" spans="2:10" ht="24" customHeight="1">
      <c r="B2" s="3" t="s">
        <v>10</v>
      </c>
      <c r="C2" s="4"/>
      <c r="D2" s="5"/>
      <c r="E2" s="5"/>
      <c r="F2" s="5"/>
      <c r="G2" s="5"/>
      <c r="H2" s="6"/>
    </row>
    <row r="3" spans="2:10" ht="17.25" customHeight="1">
      <c r="B3" s="7"/>
      <c r="C3" s="8" t="s">
        <v>7</v>
      </c>
      <c r="D3" s="9">
        <v>12345678</v>
      </c>
      <c r="E3" s="10"/>
      <c r="F3" s="11"/>
      <c r="G3" s="11"/>
      <c r="H3" s="12"/>
    </row>
    <row r="4" spans="2:10" ht="17.25" customHeight="1">
      <c r="B4" s="7"/>
      <c r="C4" s="13" t="s">
        <v>11</v>
      </c>
      <c r="D4" s="14">
        <v>43100</v>
      </c>
      <c r="E4" s="15">
        <f>IF(MitumoriOutDate="","",MitumoriOutDate)</f>
        <v>43100</v>
      </c>
      <c r="F4" s="16"/>
      <c r="G4" s="17"/>
      <c r="H4" s="18"/>
    </row>
    <row r="5" spans="2:10" ht="17.25" customHeight="1">
      <c r="B5" s="7"/>
      <c r="C5" s="19"/>
      <c r="D5" s="20"/>
      <c r="E5" s="21"/>
      <c r="F5" s="22"/>
      <c r="G5" s="22"/>
      <c r="H5" s="23"/>
    </row>
    <row r="6" spans="2:10" ht="17.25" customHeight="1">
      <c r="B6" s="7"/>
      <c r="C6" s="8" t="s">
        <v>12</v>
      </c>
      <c r="D6" s="24" t="s">
        <v>13</v>
      </c>
      <c r="E6" s="25" t="str">
        <f xml:space="preserve"> Kokyakumei &amp; " " &amp; IF(KokyakuTantosyamei_Text="",Keisyo,"")</f>
        <v>サンプル建設株式会社 御中</v>
      </c>
      <c r="F6" s="26"/>
      <c r="G6" s="26"/>
      <c r="H6" s="27"/>
    </row>
    <row r="7" spans="2:10" ht="17.25" customHeight="1">
      <c r="B7" s="7"/>
      <c r="C7" s="13" t="s">
        <v>14</v>
      </c>
      <c r="D7" s="28" t="s">
        <v>15</v>
      </c>
      <c r="H7" s="29"/>
    </row>
    <row r="8" spans="2:10" ht="17.25" customHeight="1">
      <c r="B8" s="7"/>
      <c r="C8" s="13" t="s">
        <v>55</v>
      </c>
      <c r="D8" s="28"/>
      <c r="E8" s="25" t="str">
        <f>IF(KokyakuTantosyamei="","",KokyakuTantosyamei &amp; " 様")</f>
        <v/>
      </c>
      <c r="F8" s="26"/>
      <c r="G8" s="26"/>
      <c r="H8" s="27"/>
    </row>
    <row r="9" spans="2:10" ht="17.25" customHeight="1">
      <c r="B9" s="7"/>
      <c r="C9" s="13" t="s">
        <v>47</v>
      </c>
      <c r="D9" s="30" t="s">
        <v>49</v>
      </c>
      <c r="H9" s="29"/>
    </row>
    <row r="10" spans="2:10" ht="17.25" customHeight="1">
      <c r="B10" s="7"/>
      <c r="C10" s="13" t="s">
        <v>48</v>
      </c>
      <c r="D10" s="30" t="s">
        <v>50</v>
      </c>
      <c r="E10" s="76" t="str">
        <f>IF(D10="","","TEL:" &amp; D10)</f>
        <v>TEL:03-2545-1254</v>
      </c>
      <c r="F10" s="26"/>
      <c r="G10" s="26"/>
      <c r="H10" s="27"/>
    </row>
    <row r="11" spans="2:10" ht="17.25" customHeight="1">
      <c r="B11" s="7"/>
      <c r="C11" s="13" t="s">
        <v>16</v>
      </c>
      <c r="D11" s="30">
        <v>888500800</v>
      </c>
      <c r="H11" s="29"/>
    </row>
    <row r="12" spans="2:10" ht="17.25" customHeight="1">
      <c r="B12" s="7"/>
      <c r="C12" s="31">
        <v>0.1</v>
      </c>
      <c r="D12" s="30">
        <v>800100</v>
      </c>
      <c r="E12" s="115" t="str">
        <f>IF(DispShohizeiRate="","",TEXT(DispShohizeiRate,"消費税(0%)"))</f>
        <v>消費税(10%)</v>
      </c>
      <c r="F12" s="115"/>
      <c r="G12" s="115"/>
      <c r="H12" s="116"/>
    </row>
    <row r="13" spans="2:10" ht="17.25" customHeight="1">
      <c r="B13" s="7"/>
      <c r="C13" s="13" t="s">
        <v>17</v>
      </c>
      <c r="D13" s="32">
        <v>18000000</v>
      </c>
      <c r="H13" s="29"/>
    </row>
    <row r="14" spans="2:10" ht="17.25" customHeight="1">
      <c r="B14" s="7"/>
      <c r="C14" s="33"/>
      <c r="D14" s="34"/>
      <c r="E14" s="35"/>
      <c r="F14" s="35"/>
      <c r="G14" s="35"/>
      <c r="H14" s="36"/>
      <c r="J14" s="91" t="s">
        <v>54</v>
      </c>
    </row>
    <row r="15" spans="2:10" ht="17.25" customHeight="1">
      <c r="B15" s="7"/>
      <c r="C15" s="8" t="s">
        <v>0</v>
      </c>
      <c r="D15" s="37" t="s">
        <v>18</v>
      </c>
      <c r="E15" s="38" t="str">
        <f>IF(KojiKenmei="","",KojiKenmei)</f>
        <v>工事町2丁目 ビル リフォーム工事</v>
      </c>
      <c r="F15" s="39"/>
      <c r="G15" s="40"/>
      <c r="H15" s="41"/>
      <c r="J15" s="92">
        <v>1</v>
      </c>
    </row>
    <row r="16" spans="2:10" ht="17.25" customHeight="1">
      <c r="B16" s="7"/>
      <c r="C16" s="13" t="s">
        <v>1</v>
      </c>
      <c r="D16" s="42" t="s">
        <v>19</v>
      </c>
      <c r="E16" s="43" t="str">
        <f>IF(GenbaJyusyo="","",GenbaJyusyo)</f>
        <v>？？県？？市？？町88-888</v>
      </c>
      <c r="F16" s="44"/>
      <c r="G16" s="45"/>
      <c r="H16" s="46"/>
      <c r="J16" s="92" t="str">
        <f>IF(KenmeiKubun=1,"案件名",IF(KenmeiKubun=2,"工事案件","工事件名"))</f>
        <v>案件名</v>
      </c>
    </row>
    <row r="17" spans="2:10" ht="17.25" customHeight="1">
      <c r="B17" s="7"/>
      <c r="C17" s="13" t="s">
        <v>2</v>
      </c>
      <c r="D17" s="42" t="s">
        <v>20</v>
      </c>
      <c r="E17" s="43" t="str">
        <f>IF(SiharaiJokenOutput="","",SiharaiJokenOutput)</f>
        <v>(支払条件)</v>
      </c>
      <c r="F17" s="44"/>
      <c r="G17" s="45"/>
      <c r="H17" s="46"/>
      <c r="J17" s="92" t="str">
        <f>IF(KenmeiKubun=1,TEXT(AnkenKenmei,""),IF(KenmeiKubun=2,TEXT(KojiKenmei,"")&amp; " " &amp; TEXT(AnkenKenmei,""),TEXT(KojiKenmei,"")))</f>
        <v>最終見積案</v>
      </c>
    </row>
    <row r="18" spans="2:10" ht="17.25" customHeight="1">
      <c r="B18" s="7"/>
      <c r="C18" s="13" t="s">
        <v>3</v>
      </c>
      <c r="D18" s="14">
        <v>43100</v>
      </c>
      <c r="E18" s="47">
        <f>IF(Yukokigen="","",Yukokigen)</f>
        <v>43100</v>
      </c>
      <c r="F18" s="48"/>
      <c r="G18" s="49"/>
      <c r="H18" s="46"/>
    </row>
    <row r="19" spans="2:10" ht="17.25" customHeight="1">
      <c r="B19" s="7"/>
      <c r="C19" s="13" t="s">
        <v>21</v>
      </c>
      <c r="D19" s="14">
        <v>42886</v>
      </c>
      <c r="E19" s="50">
        <f>IF(KokiFrom="","",KokiFrom)</f>
        <v>42886</v>
      </c>
      <c r="F19" s="51" t="str">
        <f>IF(E19&lt;&gt;""," ~ ",IF(G19&lt;&gt;""," ~ ",""))</f>
        <v xml:space="preserve"> ~ </v>
      </c>
      <c r="G19" s="52">
        <f>IF(KokiTo="","",KokiTo)</f>
        <v>43100</v>
      </c>
      <c r="H19" s="53" t="str">
        <f>TEXT(E19,"YYYY/MM/DD") &amp; F19 &amp; TEXT(G19,"YYYY/MM/DD")</f>
        <v>2017/05/31 ~ 2017/12/31</v>
      </c>
    </row>
    <row r="20" spans="2:10" ht="24" customHeight="1">
      <c r="B20" s="7"/>
      <c r="C20" s="13" t="s">
        <v>22</v>
      </c>
      <c r="D20" s="14">
        <v>43100</v>
      </c>
      <c r="E20" s="54"/>
      <c r="F20" s="55"/>
      <c r="G20" s="55"/>
      <c r="H20" s="56"/>
    </row>
    <row r="21" spans="2:10" ht="17.25" customHeight="1">
      <c r="B21" s="7"/>
      <c r="C21" s="13" t="s">
        <v>5</v>
      </c>
      <c r="D21" s="28" t="s">
        <v>23</v>
      </c>
      <c r="E21" s="43" t="str">
        <f>IF(Biko="","",Biko)</f>
        <v>(備考)</v>
      </c>
      <c r="F21" s="44"/>
      <c r="G21" s="45"/>
      <c r="H21" s="46"/>
    </row>
    <row r="22" spans="2:10" ht="17.25" customHeight="1">
      <c r="B22" s="57"/>
      <c r="C22" s="58" t="s">
        <v>52</v>
      </c>
      <c r="D22" s="34" t="s">
        <v>53</v>
      </c>
      <c r="E22" s="38" t="str">
        <f>IF(AnkenKenmei="","",AnkenKenmei)</f>
        <v>最終見積案</v>
      </c>
      <c r="F22" s="39"/>
      <c r="G22" s="40"/>
      <c r="H22" s="41"/>
    </row>
    <row r="23" spans="2:10" ht="17.25" customHeight="1">
      <c r="B23" s="59" t="s">
        <v>24</v>
      </c>
      <c r="C23" s="4"/>
      <c r="D23" s="60"/>
      <c r="E23" s="5"/>
      <c r="F23" s="5"/>
      <c r="G23" s="5"/>
      <c r="H23" s="6"/>
    </row>
    <row r="24" spans="2:10" ht="17.25" customHeight="1">
      <c r="B24" s="61"/>
      <c r="C24" s="8" t="s">
        <v>25</v>
      </c>
      <c r="D24" s="37" t="s">
        <v>26</v>
      </c>
      <c r="E24" s="62" t="str">
        <f>IF(KyokaNo="", "", "建設業許可番号  第" &amp;D24 &amp; "号")</f>
        <v>建設業許可番号  第00008880号</v>
      </c>
      <c r="F24" s="63"/>
      <c r="G24" s="63"/>
      <c r="H24" s="64"/>
    </row>
    <row r="25" spans="2:10" ht="17.25" customHeight="1">
      <c r="B25" s="65"/>
      <c r="C25" s="13" t="s">
        <v>27</v>
      </c>
      <c r="D25" s="28" t="s">
        <v>46</v>
      </c>
      <c r="E25" s="25" t="str">
        <f xml:space="preserve"> Kaisyamei &amp; " " &amp; IF(TantoSyainmei="","御中","")</f>
        <v xml:space="preserve">株式会社 プラスバイプラス </v>
      </c>
      <c r="F25" s="26"/>
      <c r="G25" s="26"/>
      <c r="H25" s="27"/>
    </row>
    <row r="26" spans="2:10" ht="17.25" customHeight="1">
      <c r="B26" s="65"/>
      <c r="C26" s="13" t="s">
        <v>28</v>
      </c>
      <c r="D26" s="28" t="s">
        <v>29</v>
      </c>
      <c r="E26" s="69" t="str">
        <f>IF(Daihyosyamei="","",Katagaki&amp;" "&amp;Daihyosyamei)</f>
        <v>代表取締役社長 代表太郎</v>
      </c>
      <c r="F26" s="70"/>
      <c r="G26" s="70"/>
      <c r="H26" s="71"/>
    </row>
    <row r="27" spans="2:10" ht="17.25" customHeight="1">
      <c r="B27" s="65"/>
      <c r="C27" s="13" t="s">
        <v>30</v>
      </c>
      <c r="D27" s="28" t="s">
        <v>31</v>
      </c>
      <c r="E27" s="66"/>
      <c r="F27" s="67"/>
      <c r="G27" s="67"/>
      <c r="H27" s="68"/>
    </row>
    <row r="28" spans="2:10" ht="17.25" customHeight="1">
      <c r="B28" s="65"/>
      <c r="C28" s="13" t="s">
        <v>32</v>
      </c>
      <c r="D28" s="28" t="s">
        <v>33</v>
      </c>
      <c r="E28" s="69" t="str">
        <f>IF(YubinNo="","",C28&amp;D28)</f>
        <v>〒888-8888</v>
      </c>
      <c r="F28" s="70"/>
      <c r="G28" s="70"/>
      <c r="H28" s="71"/>
    </row>
    <row r="29" spans="2:10" ht="17.25" customHeight="1">
      <c r="B29" s="65"/>
      <c r="C29" s="13" t="s">
        <v>34</v>
      </c>
      <c r="D29" s="28" t="s">
        <v>35</v>
      </c>
      <c r="E29" s="66"/>
      <c r="F29" s="67"/>
      <c r="G29" s="67"/>
      <c r="H29" s="68"/>
    </row>
    <row r="30" spans="2:10" ht="17.25" customHeight="1">
      <c r="B30" s="65"/>
      <c r="C30" s="13" t="s">
        <v>36</v>
      </c>
      <c r="D30" s="72" t="s">
        <v>37</v>
      </c>
      <c r="E30" s="69" t="str">
        <f>IF(TelNo="","","TEL:" &amp; D30)</f>
        <v>TEL:03-888-8888</v>
      </c>
      <c r="F30" s="70"/>
      <c r="G30" s="70"/>
      <c r="H30" s="71"/>
    </row>
    <row r="31" spans="2:10" ht="17.25" customHeight="1">
      <c r="B31" s="65"/>
      <c r="C31" s="13" t="s">
        <v>38</v>
      </c>
      <c r="D31" s="72" t="s">
        <v>39</v>
      </c>
      <c r="E31" s="69" t="str">
        <f>IF(FaxNo="","","FAX:" &amp; D31)</f>
        <v>FAX:03-880-8880</v>
      </c>
      <c r="F31" s="70"/>
      <c r="G31" s="70"/>
      <c r="H31" s="71"/>
    </row>
    <row r="32" spans="2:10" ht="17.25" customHeight="1">
      <c r="B32" s="65"/>
      <c r="C32" s="13" t="s">
        <v>40</v>
      </c>
      <c r="D32" s="28" t="s">
        <v>41</v>
      </c>
      <c r="E32" s="66"/>
      <c r="F32" s="67"/>
      <c r="G32" s="67"/>
      <c r="H32" s="68"/>
    </row>
    <row r="33" spans="2:10" ht="17.25" customHeight="1">
      <c r="B33" s="65"/>
      <c r="C33" s="13" t="s">
        <v>42</v>
      </c>
      <c r="D33" s="28" t="s">
        <v>43</v>
      </c>
      <c r="E33" s="69" t="str">
        <f>IF(D33 = "","", "担当者：" &amp; D33)</f>
        <v>担当者：担当一郎</v>
      </c>
      <c r="F33" s="70"/>
      <c r="G33" s="70"/>
      <c r="H33" s="71"/>
    </row>
    <row r="34" spans="2:10" ht="17.25" customHeight="1">
      <c r="B34" s="65"/>
      <c r="C34" s="13" t="s">
        <v>44</v>
      </c>
      <c r="D34" s="73" t="s">
        <v>45</v>
      </c>
      <c r="E34" s="69" t="str">
        <f>IF(MailAddress="","",TEXT(MailAddress,"@"))</f>
        <v>tantho@domain.co.jp</v>
      </c>
      <c r="F34" s="70"/>
      <c r="G34" s="70"/>
      <c r="H34" s="71"/>
    </row>
    <row r="35" spans="2:10" ht="17.25" customHeight="1">
      <c r="B35" s="74"/>
      <c r="C35" s="58"/>
      <c r="D35" s="75"/>
      <c r="E35" s="35"/>
      <c r="F35" s="35"/>
      <c r="G35" s="35"/>
      <c r="H35" s="36"/>
    </row>
    <row r="37" spans="2:10" ht="17.25" customHeight="1">
      <c r="B37" s="110"/>
      <c r="C37" s="113" t="s">
        <v>56</v>
      </c>
      <c r="D37" s="105" t="s">
        <v>57</v>
      </c>
      <c r="E37" s="117" t="str">
        <f>IF(InvoiceNo="", "", "登録番号：" &amp; InvoiceNo)</f>
        <v>登録番号：T1234567890000</v>
      </c>
      <c r="F37" s="118"/>
      <c r="G37" s="118"/>
      <c r="H37" s="119"/>
      <c r="J37" s="114" t="s">
        <v>60</v>
      </c>
    </row>
    <row r="38" spans="2:10" ht="17.25" customHeight="1">
      <c r="B38" s="111"/>
      <c r="C38" s="104">
        <v>0.08</v>
      </c>
      <c r="D38" s="106">
        <v>1000000</v>
      </c>
      <c r="E38" s="117" t="str">
        <f>IF(DispKeigenRate="","",TEXT(DispKeigenRate,"0%対象合計"))</f>
        <v>8%対象合計</v>
      </c>
      <c r="F38" s="118"/>
      <c r="G38" s="118"/>
      <c r="H38" s="119"/>
      <c r="J38" s="103">
        <v>1</v>
      </c>
    </row>
    <row r="39" spans="2:10" ht="17.25" customHeight="1">
      <c r="B39" s="111"/>
      <c r="C39" s="113" t="s">
        <v>58</v>
      </c>
      <c r="D39" s="106">
        <v>80000</v>
      </c>
      <c r="E39" s="107"/>
      <c r="F39" s="108"/>
      <c r="G39" s="108"/>
      <c r="H39" s="109"/>
    </row>
    <row r="40" spans="2:10" ht="17.25" customHeight="1">
      <c r="B40" s="111"/>
      <c r="C40" s="104">
        <v>0.1</v>
      </c>
      <c r="D40" s="106">
        <v>1000000</v>
      </c>
      <c r="E40" s="117" t="str">
        <f>IF(DispHyojunRate ="","",TEXT(DispHyojunRate,"0%対象合計"))</f>
        <v>10%対象合計</v>
      </c>
      <c r="F40" s="118"/>
      <c r="G40" s="118"/>
      <c r="H40" s="119"/>
    </row>
    <row r="41" spans="2:10" ht="17.25" customHeight="1">
      <c r="B41" s="112"/>
      <c r="C41" s="113" t="s">
        <v>59</v>
      </c>
      <c r="D41" s="106">
        <v>100000</v>
      </c>
      <c r="E41" s="107"/>
      <c r="F41" s="108"/>
      <c r="G41" s="108"/>
      <c r="H41" s="109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29"/>
  <sheetViews>
    <sheetView showGridLines="0" tabSelected="1" zoomScaleNormal="100" workbookViewId="0"/>
  </sheetViews>
  <sheetFormatPr defaultRowHeight="13.5"/>
  <cols>
    <col min="1" max="1" width="3.625" style="80" customWidth="1"/>
    <col min="2" max="2" width="2.375" style="80" customWidth="1"/>
    <col min="3" max="3" width="6.625" style="80" customWidth="1"/>
    <col min="4" max="4" width="2.375" style="80" customWidth="1"/>
    <col min="5" max="5" width="9" style="80"/>
    <col min="6" max="6" width="25.125" style="80" customWidth="1"/>
    <col min="7" max="7" width="11.875" style="80" customWidth="1"/>
    <col min="8" max="8" width="31.125" style="80" customWidth="1"/>
    <col min="9" max="9" width="11.25" style="80" customWidth="1"/>
    <col min="10" max="10" width="14.375" style="80" customWidth="1"/>
    <col min="11" max="11" width="9.75" style="80" customWidth="1"/>
    <col min="12" max="12" width="12.75" style="80" customWidth="1"/>
    <col min="13" max="13" width="3.875" style="80" customWidth="1"/>
    <col min="14" max="16384" width="9" style="80"/>
  </cols>
  <sheetData>
    <row r="1" spans="1:13" ht="30" customHeight="1">
      <c r="A1" s="77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9"/>
    </row>
    <row r="2" spans="1:13" ht="15.75">
      <c r="A2" s="81"/>
      <c r="K2" s="82" t="s">
        <v>7</v>
      </c>
      <c r="L2" s="93">
        <f>MitumoriNo</f>
        <v>12345678</v>
      </c>
      <c r="M2" s="83"/>
    </row>
    <row r="3" spans="1:13" ht="15.75">
      <c r="A3" s="81"/>
      <c r="K3" s="94">
        <f>MitumoriOutDate_Text</f>
        <v>43100</v>
      </c>
      <c r="L3" s="94"/>
      <c r="M3" s="83"/>
    </row>
    <row r="4" spans="1:13">
      <c r="A4" s="81"/>
      <c r="M4" s="83"/>
    </row>
    <row r="5" spans="1:13">
      <c r="A5" s="81"/>
      <c r="M5" s="83"/>
    </row>
    <row r="6" spans="1:13">
      <c r="A6" s="81"/>
      <c r="M6" s="83"/>
    </row>
    <row r="7" spans="1:13">
      <c r="A7" s="81"/>
      <c r="M7" s="83"/>
    </row>
    <row r="8" spans="1:13" ht="33" customHeight="1">
      <c r="A8" s="81"/>
      <c r="B8" s="97" t="str">
        <f>Kaisyamei_Text</f>
        <v xml:space="preserve">株式会社 プラスバイプラス </v>
      </c>
      <c r="C8" s="98"/>
      <c r="D8" s="98"/>
      <c r="E8" s="98"/>
      <c r="F8" s="98"/>
      <c r="G8" s="98"/>
      <c r="M8" s="83"/>
    </row>
    <row r="9" spans="1:13" ht="15.75">
      <c r="A9" s="81"/>
      <c r="B9" s="99" t="str">
        <f>IF(TantoSyainmei="","",TantoSyainmei &amp; " 様")</f>
        <v>担当一郎 様</v>
      </c>
      <c r="C9" s="98"/>
      <c r="D9" s="98"/>
      <c r="E9" s="98"/>
      <c r="F9" s="98"/>
      <c r="G9" s="98"/>
      <c r="M9" s="83"/>
    </row>
    <row r="10" spans="1:13">
      <c r="A10" s="81"/>
      <c r="M10" s="83"/>
    </row>
    <row r="11" spans="1:13" ht="15.75">
      <c r="A11" s="81"/>
      <c r="B11" s="85" t="s">
        <v>8</v>
      </c>
      <c r="M11" s="83"/>
    </row>
    <row r="12" spans="1:13" ht="15.75">
      <c r="A12" s="81"/>
      <c r="B12" s="85" t="s">
        <v>9</v>
      </c>
      <c r="M12" s="83"/>
    </row>
    <row r="13" spans="1:13">
      <c r="A13" s="81"/>
      <c r="M13" s="83"/>
    </row>
    <row r="14" spans="1:13">
      <c r="A14" s="81"/>
      <c r="M14" s="83"/>
    </row>
    <row r="15" spans="1:13" ht="20.100000000000001" customHeight="1">
      <c r="A15" s="81"/>
      <c r="B15" s="120" t="str">
        <f>DispKeigenRate_Text</f>
        <v>8%対象合計</v>
      </c>
      <c r="C15" s="120"/>
      <c r="D15" s="120"/>
      <c r="E15" s="120"/>
      <c r="F15" s="122">
        <f>IF(DispKeigenRate="","",KeigenObjTotal)</f>
        <v>1000000</v>
      </c>
      <c r="G15" s="122"/>
      <c r="M15" s="83"/>
    </row>
    <row r="16" spans="1:13" ht="20.100000000000001" customHeight="1">
      <c r="A16" s="81"/>
      <c r="B16" s="120" t="str">
        <f>IF(DispKeigenRate="","","上記消費税")</f>
        <v>上記消費税</v>
      </c>
      <c r="C16" s="120"/>
      <c r="D16" s="120"/>
      <c r="E16" s="120"/>
      <c r="F16" s="122">
        <f>IF(DispKeigenRate="","",KeigenTotal)</f>
        <v>80000</v>
      </c>
      <c r="G16" s="122"/>
      <c r="M16" s="83"/>
    </row>
    <row r="17" spans="1:13" ht="24.95" customHeight="1">
      <c r="A17" s="81"/>
      <c r="B17" s="120" t="str">
        <f>IF(TaxCalType=0,"見積工事金額",IF(DispHyojunRate&lt;&gt;"",DispHyojunRate_Text,""))</f>
        <v>10%対象合計</v>
      </c>
      <c r="C17" s="120"/>
      <c r="D17" s="120"/>
      <c r="E17" s="120"/>
      <c r="F17" s="123">
        <f>IF(TaxCalType=0,ZeibetuMitumoriTotalKin,IF(DispHyojunRate="","",HyojunObjTotal))</f>
        <v>1000000</v>
      </c>
      <c r="G17" s="123"/>
      <c r="M17" s="83"/>
    </row>
    <row r="18" spans="1:13" ht="20.100000000000001" customHeight="1">
      <c r="A18" s="81"/>
      <c r="B18" s="121" t="str">
        <f>IF(TaxCalType=0,DispShohizeiRate_Text,IF($B$17&lt;&gt;"","上記消費税",""))</f>
        <v>上記消費税</v>
      </c>
      <c r="C18" s="121"/>
      <c r="D18" s="121"/>
      <c r="E18" s="121"/>
      <c r="F18" s="124">
        <f>IF($B$18="","",IF($B$18="上記消費税",HyojunTotal,SyohiZeiKingaku))</f>
        <v>100000</v>
      </c>
      <c r="G18" s="124"/>
      <c r="M18" s="83"/>
    </row>
    <row r="19" spans="1:13" ht="24.95" customHeight="1">
      <c r="A19" s="81"/>
      <c r="B19" s="125" t="s">
        <v>61</v>
      </c>
      <c r="C19" s="126"/>
      <c r="D19" s="126"/>
      <c r="E19" s="126" t="s">
        <v>62</v>
      </c>
      <c r="F19" s="127">
        <f>ZeikomiMitumoriTotalKin</f>
        <v>18000000</v>
      </c>
      <c r="G19" s="127"/>
      <c r="M19" s="83"/>
    </row>
    <row r="20" spans="1:13">
      <c r="A20" s="81"/>
      <c r="M20" s="83"/>
    </row>
    <row r="21" spans="1:13" ht="11.25" customHeight="1">
      <c r="A21" s="81"/>
      <c r="M21" s="83"/>
    </row>
    <row r="22" spans="1:13" ht="17.25" customHeight="1">
      <c r="A22" s="81"/>
      <c r="B22" s="95" t="str">
        <f>Komokumei_Text</f>
        <v>案件名</v>
      </c>
      <c r="C22" s="95"/>
      <c r="D22" s="86" t="s">
        <v>6</v>
      </c>
      <c r="E22" s="96" t="str">
        <f>KojiKenmei_Text</f>
        <v>最終見積案</v>
      </c>
      <c r="F22" s="96"/>
      <c r="G22" s="96"/>
      <c r="M22" s="83"/>
    </row>
    <row r="23" spans="1:13" ht="22.5" customHeight="1">
      <c r="A23" s="81"/>
      <c r="B23" s="100" t="s">
        <v>1</v>
      </c>
      <c r="C23" s="100"/>
      <c r="D23" s="87" t="s">
        <v>6</v>
      </c>
      <c r="E23" s="101" t="str">
        <f>GenbaJyusyo_Text</f>
        <v>？？県？？市？？町88-888</v>
      </c>
      <c r="F23" s="101"/>
      <c r="G23" s="101"/>
      <c r="M23" s="83"/>
    </row>
    <row r="24" spans="1:13" ht="24.75" customHeight="1">
      <c r="A24" s="81"/>
      <c r="B24" s="100" t="s">
        <v>2</v>
      </c>
      <c r="C24" s="100"/>
      <c r="D24" s="87" t="s">
        <v>6</v>
      </c>
      <c r="E24" s="101" t="str">
        <f>SiharaiJoken_Text</f>
        <v>(支払条件)</v>
      </c>
      <c r="F24" s="101"/>
      <c r="G24" s="101"/>
      <c r="M24" s="83"/>
    </row>
    <row r="25" spans="1:13" ht="24.75" customHeight="1">
      <c r="A25" s="81"/>
      <c r="B25" s="100" t="s">
        <v>3</v>
      </c>
      <c r="C25" s="100"/>
      <c r="D25" s="87" t="s">
        <v>6</v>
      </c>
      <c r="E25" s="102">
        <f>Yukokigen_Text</f>
        <v>43100</v>
      </c>
      <c r="F25" s="102"/>
      <c r="G25" s="102"/>
      <c r="M25" s="83"/>
    </row>
    <row r="26" spans="1:13" ht="22.5" customHeight="1">
      <c r="A26" s="81"/>
      <c r="B26" s="100" t="s">
        <v>4</v>
      </c>
      <c r="C26" s="100"/>
      <c r="D26" s="87" t="s">
        <v>6</v>
      </c>
      <c r="E26" s="101" t="str">
        <f>Koki</f>
        <v>2017/05/31 ~ 2017/12/31</v>
      </c>
      <c r="F26" s="101"/>
      <c r="G26" s="101"/>
      <c r="M26" s="83"/>
    </row>
    <row r="27" spans="1:13" ht="24.75" customHeight="1">
      <c r="A27" s="81"/>
      <c r="B27" s="100" t="s">
        <v>5</v>
      </c>
      <c r="C27" s="100"/>
      <c r="D27" s="87" t="s">
        <v>6</v>
      </c>
      <c r="E27" s="101" t="str">
        <f>Biko_Text</f>
        <v>(備考)</v>
      </c>
      <c r="F27" s="101"/>
      <c r="G27" s="101"/>
      <c r="M27" s="83"/>
    </row>
    <row r="28" spans="1:13" ht="22.5" customHeight="1">
      <c r="A28" s="88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9"/>
    </row>
    <row r="29" spans="1:13" ht="11.25" customHeight="1"/>
  </sheetData>
  <mergeCells count="20">
    <mergeCell ref="B26:C26"/>
    <mergeCell ref="E26:G26"/>
    <mergeCell ref="B27:C27"/>
    <mergeCell ref="E27:G27"/>
    <mergeCell ref="B23:C23"/>
    <mergeCell ref="E23:G23"/>
    <mergeCell ref="B24:C24"/>
    <mergeCell ref="E24:G24"/>
    <mergeCell ref="B25:C25"/>
    <mergeCell ref="E25:G25"/>
    <mergeCell ref="K3:L3"/>
    <mergeCell ref="F17:G17"/>
    <mergeCell ref="F18:G18"/>
    <mergeCell ref="F19:G19"/>
    <mergeCell ref="B22:C22"/>
    <mergeCell ref="E22:G22"/>
    <mergeCell ref="B8:G8"/>
    <mergeCell ref="B9:G9"/>
    <mergeCell ref="F15:G15"/>
    <mergeCell ref="F16:G16"/>
  </mergeCells>
  <phoneticPr fontId="1"/>
  <conditionalFormatting sqref="B15:G18">
    <cfRule type="expression" dxfId="1" priority="1" stopIfTrue="1">
      <formula>$B15&lt;&gt;""</formula>
    </cfRule>
  </conditionalFormatting>
  <pageMargins left="0.25" right="0.25" top="0.75" bottom="0.75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29"/>
  <sheetViews>
    <sheetView showGridLines="0" zoomScaleNormal="100" workbookViewId="0"/>
  </sheetViews>
  <sheetFormatPr defaultRowHeight="13.5"/>
  <cols>
    <col min="1" max="1" width="3.625" style="80" customWidth="1"/>
    <col min="2" max="2" width="2.375" style="80" customWidth="1"/>
    <col min="3" max="3" width="6.625" style="80" customWidth="1"/>
    <col min="4" max="4" width="2.375" style="80" customWidth="1"/>
    <col min="5" max="5" width="9" style="80"/>
    <col min="6" max="6" width="25.125" style="80" customWidth="1"/>
    <col min="7" max="7" width="11.875" style="80" customWidth="1"/>
    <col min="8" max="8" width="31.125" style="80" customWidth="1"/>
    <col min="9" max="9" width="11.25" style="80" customWidth="1"/>
    <col min="10" max="10" width="14.375" style="80" customWidth="1"/>
    <col min="11" max="11" width="9.75" style="80" customWidth="1"/>
    <col min="12" max="12" width="12.75" style="80" customWidth="1"/>
    <col min="13" max="13" width="3.875" style="80" customWidth="1"/>
    <col min="14" max="16384" width="9" style="80"/>
  </cols>
  <sheetData>
    <row r="1" spans="1:13" ht="30" customHeight="1">
      <c r="A1" s="77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9"/>
    </row>
    <row r="2" spans="1:13" ht="15.75">
      <c r="A2" s="81"/>
      <c r="K2" s="82" t="s">
        <v>7</v>
      </c>
      <c r="L2" s="93">
        <f>MitumoriNo</f>
        <v>12345678</v>
      </c>
      <c r="M2" s="83"/>
    </row>
    <row r="3" spans="1:13" ht="15.75">
      <c r="A3" s="81"/>
      <c r="K3" s="94">
        <f>MitumoriOutDate_Text</f>
        <v>43100</v>
      </c>
      <c r="L3" s="94"/>
      <c r="M3" s="83"/>
    </row>
    <row r="4" spans="1:13">
      <c r="A4" s="81"/>
      <c r="M4" s="83"/>
    </row>
    <row r="5" spans="1:13">
      <c r="A5" s="81"/>
      <c r="M5" s="83"/>
    </row>
    <row r="6" spans="1:13">
      <c r="A6" s="81"/>
      <c r="M6" s="83"/>
    </row>
    <row r="7" spans="1:13">
      <c r="A7" s="81"/>
      <c r="M7" s="83"/>
    </row>
    <row r="8" spans="1:13" ht="33" customHeight="1">
      <c r="A8" s="81"/>
      <c r="B8" s="97" t="str">
        <f>Kokyakumei_Keisyo</f>
        <v>サンプル建設株式会社 御中</v>
      </c>
      <c r="C8" s="98"/>
      <c r="D8" s="98"/>
      <c r="E8" s="98"/>
      <c r="F8" s="98"/>
      <c r="G8" s="98"/>
      <c r="M8" s="83"/>
    </row>
    <row r="9" spans="1:13" ht="15.75">
      <c r="A9" s="81"/>
      <c r="B9" s="99" t="str">
        <f>KokyakuTantosyamei_Text</f>
        <v/>
      </c>
      <c r="C9" s="98"/>
      <c r="D9" s="98"/>
      <c r="E9" s="98"/>
      <c r="F9" s="98"/>
      <c r="G9" s="98"/>
      <c r="M9" s="83"/>
    </row>
    <row r="10" spans="1:13">
      <c r="A10" s="81"/>
      <c r="M10" s="83"/>
    </row>
    <row r="11" spans="1:13" ht="15.75">
      <c r="A11" s="81"/>
      <c r="B11" s="85" t="s">
        <v>51</v>
      </c>
      <c r="M11" s="83"/>
    </row>
    <row r="12" spans="1:13">
      <c r="A12" s="81"/>
      <c r="M12" s="83"/>
    </row>
    <row r="13" spans="1:13">
      <c r="A13" s="81"/>
      <c r="M13" s="83"/>
    </row>
    <row r="14" spans="1:13">
      <c r="A14" s="81"/>
      <c r="M14" s="83"/>
    </row>
    <row r="15" spans="1:13" ht="20.100000000000001" customHeight="1">
      <c r="A15" s="81"/>
      <c r="B15" s="120" t="str">
        <f>DispKeigenRate_Text</f>
        <v>8%対象合計</v>
      </c>
      <c r="C15" s="120"/>
      <c r="D15" s="120"/>
      <c r="E15" s="120"/>
      <c r="F15" s="122">
        <f>IF(DispKeigenRate="","",KeigenObjTotal)</f>
        <v>1000000</v>
      </c>
      <c r="G15" s="122"/>
      <c r="M15" s="83"/>
    </row>
    <row r="16" spans="1:13" ht="20.100000000000001" customHeight="1">
      <c r="A16" s="81"/>
      <c r="B16" s="120" t="str">
        <f>IF(DispKeigenRate="","","上記消費税")</f>
        <v>上記消費税</v>
      </c>
      <c r="C16" s="120"/>
      <c r="D16" s="120"/>
      <c r="E16" s="120"/>
      <c r="F16" s="122">
        <f>IF(DispKeigenRate="","",KeigenTotal)</f>
        <v>80000</v>
      </c>
      <c r="G16" s="122"/>
      <c r="M16" s="83"/>
    </row>
    <row r="17" spans="1:13" ht="24.95" customHeight="1">
      <c r="A17" s="81"/>
      <c r="B17" s="120" t="str">
        <f>IF(TaxCalType=0,"見積工事金額",IF(DispHyojunRate&lt;&gt;"",DispHyojunRate_Text,""))</f>
        <v>10%対象合計</v>
      </c>
      <c r="C17" s="120"/>
      <c r="D17" s="120"/>
      <c r="E17" s="120"/>
      <c r="F17" s="123">
        <f>IF(TaxCalType=0,ZeibetuMitumoriTotalKin,IF(DispHyojunRate="","",HyojunObjTotal))</f>
        <v>1000000</v>
      </c>
      <c r="G17" s="123"/>
      <c r="M17" s="83"/>
    </row>
    <row r="18" spans="1:13" ht="20.100000000000001" customHeight="1">
      <c r="A18" s="81"/>
      <c r="B18" s="121" t="str">
        <f>IF(TaxCalType=0,DispShohizeiRate_Text,IF($B$17&lt;&gt;"","上記消費税",""))</f>
        <v>上記消費税</v>
      </c>
      <c r="C18" s="121"/>
      <c r="D18" s="121"/>
      <c r="E18" s="121"/>
      <c r="F18" s="124">
        <f>IF($B$18="","",IF($B$18="上記消費税",HyojunTotal,SyohiZeiKingaku))</f>
        <v>100000</v>
      </c>
      <c r="G18" s="124"/>
      <c r="M18" s="83"/>
    </row>
    <row r="19" spans="1:13" ht="24.95" customHeight="1">
      <c r="A19" s="81"/>
      <c r="B19" s="125" t="s">
        <v>61</v>
      </c>
      <c r="C19" s="126"/>
      <c r="D19" s="126"/>
      <c r="E19" s="126" t="s">
        <v>62</v>
      </c>
      <c r="F19" s="127">
        <f>ZeikomiMitumoriTotalKin</f>
        <v>18000000</v>
      </c>
      <c r="G19" s="127"/>
      <c r="M19" s="83"/>
    </row>
    <row r="20" spans="1:13">
      <c r="A20" s="81"/>
      <c r="I20" s="90"/>
      <c r="M20" s="83"/>
    </row>
    <row r="21" spans="1:13" ht="11.25" customHeight="1">
      <c r="A21" s="81"/>
      <c r="M21" s="83"/>
    </row>
    <row r="22" spans="1:13" ht="17.25" customHeight="1">
      <c r="A22" s="81"/>
      <c r="B22" s="95" t="str">
        <f>Komokumei_Text</f>
        <v>案件名</v>
      </c>
      <c r="C22" s="95"/>
      <c r="D22" s="86" t="s">
        <v>6</v>
      </c>
      <c r="E22" s="96" t="str">
        <f>KojiKenmei_Text</f>
        <v>最終見積案</v>
      </c>
      <c r="F22" s="96"/>
      <c r="G22" s="96"/>
      <c r="M22" s="83"/>
    </row>
    <row r="23" spans="1:13" ht="22.5" customHeight="1">
      <c r="A23" s="81"/>
      <c r="B23" s="100" t="s">
        <v>1</v>
      </c>
      <c r="C23" s="100"/>
      <c r="D23" s="87" t="s">
        <v>6</v>
      </c>
      <c r="E23" s="101" t="str">
        <f>GenbaJyusyo_Text</f>
        <v>？？県？？市？？町88-888</v>
      </c>
      <c r="F23" s="101"/>
      <c r="G23" s="101"/>
      <c r="M23" s="83"/>
    </row>
    <row r="24" spans="1:13" ht="24.75" customHeight="1">
      <c r="A24" s="81"/>
      <c r="B24" s="100" t="s">
        <v>2</v>
      </c>
      <c r="C24" s="100"/>
      <c r="D24" s="87" t="s">
        <v>6</v>
      </c>
      <c r="E24" s="101" t="str">
        <f>SiharaiJoken_Text</f>
        <v>(支払条件)</v>
      </c>
      <c r="F24" s="101"/>
      <c r="G24" s="101"/>
      <c r="M24" s="83"/>
    </row>
    <row r="25" spans="1:13" ht="24.75" customHeight="1">
      <c r="A25" s="81"/>
      <c r="B25" s="100" t="s">
        <v>3</v>
      </c>
      <c r="C25" s="100"/>
      <c r="D25" s="87" t="s">
        <v>6</v>
      </c>
      <c r="E25" s="102">
        <f>Yukokigen_Text</f>
        <v>43100</v>
      </c>
      <c r="F25" s="102"/>
      <c r="G25" s="102"/>
      <c r="M25" s="83"/>
    </row>
    <row r="26" spans="1:13" ht="22.5" customHeight="1">
      <c r="A26" s="81"/>
      <c r="B26" s="100" t="s">
        <v>4</v>
      </c>
      <c r="C26" s="100"/>
      <c r="D26" s="87" t="s">
        <v>6</v>
      </c>
      <c r="E26" s="101" t="str">
        <f>Koki</f>
        <v>2017/05/31 ~ 2017/12/31</v>
      </c>
      <c r="F26" s="101"/>
      <c r="G26" s="101"/>
      <c r="M26" s="83"/>
    </row>
    <row r="27" spans="1:13" ht="24.75" customHeight="1">
      <c r="A27" s="81"/>
      <c r="B27" s="100" t="s">
        <v>5</v>
      </c>
      <c r="C27" s="100"/>
      <c r="D27" s="87" t="s">
        <v>6</v>
      </c>
      <c r="E27" s="101" t="str">
        <f>Biko_Text</f>
        <v>(備考)</v>
      </c>
      <c r="F27" s="101"/>
      <c r="G27" s="101"/>
      <c r="M27" s="83"/>
    </row>
    <row r="28" spans="1:13" ht="22.5" customHeight="1">
      <c r="A28" s="88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9"/>
    </row>
    <row r="29" spans="1:13" ht="11.25" customHeight="1"/>
  </sheetData>
  <mergeCells count="20">
    <mergeCell ref="B26:C26"/>
    <mergeCell ref="E26:G26"/>
    <mergeCell ref="B27:C27"/>
    <mergeCell ref="E27:G27"/>
    <mergeCell ref="B23:C23"/>
    <mergeCell ref="E23:G23"/>
    <mergeCell ref="B24:C24"/>
    <mergeCell ref="E24:G24"/>
    <mergeCell ref="B25:C25"/>
    <mergeCell ref="E25:G25"/>
    <mergeCell ref="K3:L3"/>
    <mergeCell ref="F17:G17"/>
    <mergeCell ref="F18:G18"/>
    <mergeCell ref="F19:G19"/>
    <mergeCell ref="B22:C22"/>
    <mergeCell ref="E22:G22"/>
    <mergeCell ref="B8:G8"/>
    <mergeCell ref="B9:G9"/>
    <mergeCell ref="F15:G15"/>
    <mergeCell ref="F16:G16"/>
  </mergeCells>
  <phoneticPr fontId="1"/>
  <conditionalFormatting sqref="B15:G18">
    <cfRule type="expression" dxfId="0" priority="1" stopIfTrue="1">
      <formula>$B15&lt;&gt;""</formula>
    </cfRule>
  </conditionalFormatting>
  <pageMargins left="0.25" right="0.25" top="0.75" bottom="0.75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65</vt:i4>
      </vt:variant>
    </vt:vector>
  </HeadingPairs>
  <TitlesOfParts>
    <vt:vector size="67" baseType="lpstr">
      <vt:lpstr>表紙_発注確認書</vt:lpstr>
      <vt:lpstr>表紙_発注確認請書</vt:lpstr>
      <vt:lpstr>AnkenKenmei</vt:lpstr>
      <vt:lpstr>AnkenKenmei_Text</vt:lpstr>
      <vt:lpstr>Biko</vt:lpstr>
      <vt:lpstr>Biko_Text</vt:lpstr>
      <vt:lpstr>Daihyosyamei</vt:lpstr>
      <vt:lpstr>Daihyosyamei_Text</vt:lpstr>
      <vt:lpstr>DispHyojunRate</vt:lpstr>
      <vt:lpstr>DispHyojunRate_Text</vt:lpstr>
      <vt:lpstr>DispKeigenRate</vt:lpstr>
      <vt:lpstr>DispKeigenRate_Text</vt:lpstr>
      <vt:lpstr>DispKokyakuTelNo</vt:lpstr>
      <vt:lpstr>DispShohizeiRate</vt:lpstr>
      <vt:lpstr>DispShohizeiRate_Text</vt:lpstr>
      <vt:lpstr>FaxNo</vt:lpstr>
      <vt:lpstr>FaxNo_Text</vt:lpstr>
      <vt:lpstr>GenbaJyusyo</vt:lpstr>
      <vt:lpstr>GenbaJyusyo_Text</vt:lpstr>
      <vt:lpstr>HyojunObjTotal</vt:lpstr>
      <vt:lpstr>HyojunTotal</vt:lpstr>
      <vt:lpstr>InvoiceNo</vt:lpstr>
      <vt:lpstr>InvoiceNo_Text</vt:lpstr>
      <vt:lpstr>Jyusyo</vt:lpstr>
      <vt:lpstr>Kaisyamei</vt:lpstr>
      <vt:lpstr>Kaisyamei_Text</vt:lpstr>
      <vt:lpstr>Katagaki</vt:lpstr>
      <vt:lpstr>KeigenObjTotal</vt:lpstr>
      <vt:lpstr>KeigenTotal</vt:lpstr>
      <vt:lpstr>Keisyo</vt:lpstr>
      <vt:lpstr>KenmeiKubun</vt:lpstr>
      <vt:lpstr>KojiKenmei</vt:lpstr>
      <vt:lpstr>KojiKenmei_Text</vt:lpstr>
      <vt:lpstr>Koki</vt:lpstr>
      <vt:lpstr>KokiFrom</vt:lpstr>
      <vt:lpstr>KokiTo</vt:lpstr>
      <vt:lpstr>KokyakuJusyo</vt:lpstr>
      <vt:lpstr>Kokyakumei</vt:lpstr>
      <vt:lpstr>Kokyakumei_Keisyo</vt:lpstr>
      <vt:lpstr>KokyakuTantosyamei</vt:lpstr>
      <vt:lpstr>KokyakuTantosyamei_Text</vt:lpstr>
      <vt:lpstr>KokyakuTelNo</vt:lpstr>
      <vt:lpstr>Komokumei_Text</vt:lpstr>
      <vt:lpstr>Kyoka_Text</vt:lpstr>
      <vt:lpstr>KyokaNo</vt:lpstr>
      <vt:lpstr>MailAddress</vt:lpstr>
      <vt:lpstr>MailAddress_Text</vt:lpstr>
      <vt:lpstr>MitumoriNo</vt:lpstr>
      <vt:lpstr>MitumoriOutDate</vt:lpstr>
      <vt:lpstr>MitumoriOutDate_Text</vt:lpstr>
      <vt:lpstr>SiharaiJoken_Text</vt:lpstr>
      <vt:lpstr>SiharaiJokenOutput</vt:lpstr>
      <vt:lpstr>SyohiZeiKingaku</vt:lpstr>
      <vt:lpstr>TantoSyainmei</vt:lpstr>
      <vt:lpstr>TantoSyainmei_Text</vt:lpstr>
      <vt:lpstr>TaxCalType</vt:lpstr>
      <vt:lpstr>TelNo</vt:lpstr>
      <vt:lpstr>TelNo_Text</vt:lpstr>
      <vt:lpstr>Url</vt:lpstr>
      <vt:lpstr>YubinNo</vt:lpstr>
      <vt:lpstr>YubinNo_Text</vt:lpstr>
      <vt:lpstr>Yukokigen</vt:lpstr>
      <vt:lpstr>Yukokigen_Text</vt:lpstr>
      <vt:lpstr>ZeibetuMitumoriTotalKin</vt:lpstr>
      <vt:lpstr>ZeikomiMitumoriTotalKin</vt:lpstr>
      <vt:lpstr>表紙_発注確認書!表紙</vt:lpstr>
      <vt:lpstr>表紙_発注確認請書!表紙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dcterms:created xsi:type="dcterms:W3CDTF">2006-09-13T11:12:02Z</dcterms:created>
  <dcterms:modified xsi:type="dcterms:W3CDTF">2023-07-10T02:34:11Z</dcterms:modified>
</cp:coreProperties>
</file>