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お仕事フォルダ\クラウドテック案件\ビーイング\01_インボイス対応\出力帳票\"/>
    </mc:Choice>
  </mc:AlternateContent>
  <xr:revisionPtr revIDLastSave="0" documentId="8_{D72F319E-D7C9-47C3-B93B-BB800F85B000}" xr6:coauthVersionLast="47" xr6:coauthVersionMax="47" xr10:uidLastSave="{00000000-0000-0000-0000-000000000000}"/>
  <bookViews>
    <workbookView xWindow="-120" yWindow="-120" windowWidth="29040" windowHeight="15720" tabRatio="941" firstSheet="1" activeTab="1" xr2:uid="{00000000-000D-0000-FFFF-FFFF00000000}"/>
  </bookViews>
  <sheets>
    <sheet name="DATA" sheetId="25" state="veryHidden" r:id="rId1"/>
    <sheet name="表紙" sheetId="1" r:id="rId2"/>
    <sheet name="内訳書" sheetId="3" r:id="rId3"/>
    <sheet name="内訳書_出来高" sheetId="21" r:id="rId4"/>
    <sheet name="明細書" sheetId="4" r:id="rId5"/>
    <sheet name="明細書_出来高" sheetId="22" r:id="rId6"/>
    <sheet name="簡易縦" sheetId="5" r:id="rId7"/>
    <sheet name="簡易縦_2頁目以降" sheetId="26" r:id="rId8"/>
    <sheet name="簡易縦_出来高" sheetId="12" r:id="rId9"/>
    <sheet name="簡易縦_出来高_2頁目以降" sheetId="28" r:id="rId10"/>
    <sheet name="簡易縦_窓付封筒" sheetId="15" r:id="rId11"/>
    <sheet name="簡易縦_窓付封筒_2頁目以降" sheetId="29" r:id="rId12"/>
    <sheet name="簡易縦_窓付封筒_出来高" sheetId="17" r:id="rId13"/>
    <sheet name="簡易縦_窓付封筒_出来高_2頁目以降" sheetId="31" r:id="rId14"/>
    <sheet name="簡易縦明細" sheetId="6" r:id="rId15"/>
    <sheet name="簡易縦明細_出来高" sheetId="23" r:id="rId16"/>
    <sheet name="簡易横" sheetId="7" r:id="rId17"/>
    <sheet name="簡易横_2頁目以降" sheetId="32" r:id="rId18"/>
    <sheet name="簡易横_出来高" sheetId="13" r:id="rId19"/>
    <sheet name="簡易横_出来高_2頁目以降" sheetId="33" r:id="rId20"/>
    <sheet name="簡易横_窓付封筒" sheetId="16" r:id="rId21"/>
    <sheet name="簡易横_窓付封筒_2頁目以降" sheetId="34" r:id="rId22"/>
    <sheet name="簡易横_窓付封筒_出来高" sheetId="20" r:id="rId23"/>
    <sheet name="簡易横_窓付封筒_出来高_2頁目以降" sheetId="36" r:id="rId24"/>
    <sheet name="簡易横明細" sheetId="11" r:id="rId25"/>
    <sheet name="簡易横明細_出来高" sheetId="24" r:id="rId26"/>
  </sheets>
  <definedNames>
    <definedName name="AnkenKenmei">DATA!$E$17</definedName>
    <definedName name="AnkenKenmei_Text">DATA!$F$17</definedName>
    <definedName name="BangoMei">DATA!$K$4</definedName>
    <definedName name="Bankmei1">DATA!$E$27</definedName>
    <definedName name="Bankmei2">DATA!$E$32</definedName>
    <definedName name="Bankmei3">DATA!$E$37</definedName>
    <definedName name="BaseZeibetuSeikyuGokeiKingaku">DATA!$E$20</definedName>
    <definedName name="BaseZeikomiSeikyuGokeiKingaku">DATA!$E$21</definedName>
    <definedName name="Biko">DATA!$E$18</definedName>
    <definedName name="Biko_Text">DATA!$F$18</definedName>
    <definedName name="Daihyosyamei">DATA!$E$46</definedName>
    <definedName name="Daihyosyamei_Text">DATA!$F$45</definedName>
    <definedName name="DispHyojunRate">DATA!$C$61</definedName>
    <definedName name="DispHyojunRate_Text">DATA!$F$61</definedName>
    <definedName name="DispKeigenRate">DATA!$C$57</definedName>
    <definedName name="DispKeigenRate_Text">DATA!$F$57</definedName>
    <definedName name="DispSyohiZeiRate">DATA!$D$23</definedName>
    <definedName name="DispSyohiZeiRate_Text">DATA!$F$23</definedName>
    <definedName name="FaxNo">DATA!$E$50</definedName>
    <definedName name="FaxNo_Text">DATA!$F$50</definedName>
    <definedName name="GenbaJyusyo">DATA!$E$16</definedName>
    <definedName name="GenbaJyusyo_Text">DATA!$F$16</definedName>
    <definedName name="HyojunNow">DATA!$E$64</definedName>
    <definedName name="HyojunObjNow">DATA!$E$62</definedName>
    <definedName name="HyojunObjTotal">DATA!$E$61</definedName>
    <definedName name="HyojunTotal">DATA!$E$63</definedName>
    <definedName name="InvoiceNo">DATA!$E$56</definedName>
    <definedName name="InvoiceNo_Text">DATA!$F$56</definedName>
    <definedName name="JuchuNo">DATA!$E$15</definedName>
    <definedName name="Jyusyo">DATA!$E$48</definedName>
    <definedName name="Kaisyamei">DATA!$E$44</definedName>
    <definedName name="Katagaki">DATA!$E$45</definedName>
    <definedName name="KeigenNow">DATA!$E$60</definedName>
    <definedName name="KeigenObjNow">DATA!$E$58</definedName>
    <definedName name="KeigenObjTotal">DATA!$E$57</definedName>
    <definedName name="KeigenTotal">DATA!$E$59</definedName>
    <definedName name="KEISEN">DATA!$K$20</definedName>
    <definedName name="Keisyo">DATA!$E$7</definedName>
    <definedName name="KenmeiKubun">DATA!$K$15</definedName>
    <definedName name="KinDispCtrl">DATA!$K$12</definedName>
    <definedName name="KojiKenmei">DATA!$E$14</definedName>
    <definedName name="KojiKenmei_Text">DATA!$K$17</definedName>
    <definedName name="KokyakuJusyo">DATA!$E$9</definedName>
    <definedName name="Kokyakumei">DATA!$E$6</definedName>
    <definedName name="Kokyakumei_Keisyo">DATA!$F$6</definedName>
    <definedName name="KokyakuTantosyamei">DATA!$E$11</definedName>
    <definedName name="KokyakuTantosyamei_Text">DATA!$F$11</definedName>
    <definedName name="KokyakuYubinNo" localSheetId="0">DATA!$E$8</definedName>
    <definedName name="KokyakuYubinNo_Text">DATA!$F$8</definedName>
    <definedName name="Komokumei_Text">DATA!$K$16</definedName>
    <definedName name="KozaNo1">DATA!$E$30</definedName>
    <definedName name="KozaNo2">DATA!$E$35</definedName>
    <definedName name="KozaNo3">DATA!$E$40</definedName>
    <definedName name="KozaSyubetu1">DATA!$E$29</definedName>
    <definedName name="KozaSyubetu2">DATA!$E$34</definedName>
    <definedName name="KozaSyubetu3">DATA!$E$39</definedName>
    <definedName name="Kyoka_Text">DATA!$F$43</definedName>
    <definedName name="KyokaNo">DATA!$E$43</definedName>
    <definedName name="MailAddress">DATA!$E$53</definedName>
    <definedName name="MailAddress_Text">DATA!$F$53</definedName>
    <definedName name="Meigininmei1">DATA!$E$31</definedName>
    <definedName name="Meigininmei2">DATA!$E$36</definedName>
    <definedName name="Meigininmei3">DATA!$E$41</definedName>
    <definedName name="MeisaiTitle" localSheetId="24">簡易横明細!$K$1</definedName>
    <definedName name="MeisaiTitle" localSheetId="25">簡易横明細_出来高!$K$1</definedName>
    <definedName name="MeisaiTitle" localSheetId="14">簡易縦明細!$H$1</definedName>
    <definedName name="MeisaiTitle" localSheetId="15">簡易縦明細_出来高!$K$1</definedName>
    <definedName name="MeisaiTitle" localSheetId="4">明細書!$K$1</definedName>
    <definedName name="MeisaiTitle" localSheetId="5">明細書_出来高!$K$1</definedName>
    <definedName name="Mongon">DATA!$K$6</definedName>
    <definedName name="_xlnm.Print_Area" localSheetId="7">簡易縦_2頁目以降!$A$1:$Q$30</definedName>
    <definedName name="_xlnm.Print_Area" localSheetId="8">簡易縦_出来高!$A$1:$O$38</definedName>
    <definedName name="_xlnm.Print_Area" localSheetId="12">簡易縦_窓付封筒_出来高!$A$1:$O$38</definedName>
    <definedName name="_xlnm.Print_Area" localSheetId="1">表紙!$A$1:$O$29</definedName>
    <definedName name="_xlnm.Print_Area" localSheetId="5">明細書_出来高!$A$1:$T$20</definedName>
    <definedName name="ReportOutput" localSheetId="16">簡易横!$B$16</definedName>
    <definedName name="ReportOutput" localSheetId="17">簡易横_2頁目以降!$B$4</definedName>
    <definedName name="ReportOutput" localSheetId="18">簡易横_出来高!$B$16</definedName>
    <definedName name="ReportOutput" localSheetId="19">簡易横_出来高_2頁目以降!$B$4</definedName>
    <definedName name="ReportOutput" localSheetId="20">簡易横_窓付封筒!$B$16</definedName>
    <definedName name="ReportOutput" localSheetId="21">簡易横_窓付封筒_2頁目以降!$B$4</definedName>
    <definedName name="ReportOutput" localSheetId="22">簡易横_窓付封筒_出来高!$B$16</definedName>
    <definedName name="ReportOutput" localSheetId="23">簡易横_窓付封筒_出来高_2頁目以降!$B$4</definedName>
    <definedName name="ReportOutput" localSheetId="24">簡易横明細!$B$5</definedName>
    <definedName name="ReportOutput" localSheetId="25">簡易横明細_出来高!$B$5</definedName>
    <definedName name="ReportOutput" localSheetId="6">簡易縦!$B$20</definedName>
    <definedName name="ReportOutput" localSheetId="7">簡易縦_2頁目以降!$B$4</definedName>
    <definedName name="ReportOutput" localSheetId="8">簡易縦_出来高!$B$22</definedName>
    <definedName name="ReportOutput" localSheetId="9">簡易縦_出来高_2頁目以降!$B$4</definedName>
    <definedName name="ReportOutput" localSheetId="10">簡易縦_窓付封筒!$B$23</definedName>
    <definedName name="ReportOutput" localSheetId="11">簡易縦_窓付封筒_2頁目以降!$B$5</definedName>
    <definedName name="ReportOutput" localSheetId="12">簡易縦_窓付封筒_出来高!$B$23</definedName>
    <definedName name="ReportOutput" localSheetId="13">簡易縦_窓付封筒_出来高_2頁目以降!$B$5</definedName>
    <definedName name="ReportOutput" localSheetId="14">簡易縦明細!$B$4</definedName>
    <definedName name="ReportOutput" localSheetId="15">簡易縦明細_出来高!$B$5</definedName>
    <definedName name="ReportOutput" localSheetId="2">内訳書!$B$5</definedName>
    <definedName name="ReportOutput" localSheetId="3">内訳書_出来高!$B$5</definedName>
    <definedName name="ReportOutput" localSheetId="4">明細書!$B$5</definedName>
    <definedName name="ReportOutput" localSheetId="5">明細書_出来高!$B$5</definedName>
    <definedName name="SeikyuNo">DATA!$E$3</definedName>
    <definedName name="SeikyuOutDate">DATA!$E$4</definedName>
    <definedName name="SeikyuOutDate_Text">DATA!$F$4</definedName>
    <definedName name="SeikyuYearMonth">DATA!$E$5</definedName>
    <definedName name="Sitenmei1">DATA!$E$28</definedName>
    <definedName name="Sitenmei2">DATA!$E$33</definedName>
    <definedName name="Sitenmei3">DATA!$E$38</definedName>
    <definedName name="SyohiZeiKingaku">DATA!$E$23</definedName>
    <definedName name="Syokei" localSheetId="16">簡易横!$O$25</definedName>
    <definedName name="Syokei" localSheetId="17">簡易横_2頁目以降!$O$22</definedName>
    <definedName name="Syokei" localSheetId="18">簡易横_出来高!$N$25</definedName>
    <definedName name="Syokei" localSheetId="19">簡易横_出来高_2頁目以降!$N$22</definedName>
    <definedName name="Syokei" localSheetId="20">簡易横_窓付封筒!$P$25</definedName>
    <definedName name="Syokei" localSheetId="21">簡易横_窓付封筒_2頁目以降!$P$22</definedName>
    <definedName name="Syokei" localSheetId="22">簡易横_窓付封筒_出来高!$O$25</definedName>
    <definedName name="Syokei" localSheetId="23">簡易横_窓付封筒_出来高_2頁目以降!$O$22</definedName>
    <definedName name="Syokei" localSheetId="6">簡易縦!$K$36</definedName>
    <definedName name="Syokei" localSheetId="7">簡易縦_2頁目以降!$K$30</definedName>
    <definedName name="Syokei" localSheetId="8">簡易縦_出来高!$I$38</definedName>
    <definedName name="Syokei" localSheetId="9">簡易縦_出来高_2頁目以降!$I$30</definedName>
    <definedName name="Syokei" localSheetId="10">簡易縦_窓付封筒!$K$38</definedName>
    <definedName name="Syokei" localSheetId="11">簡易縦_窓付封筒_2頁目以降!$K$30</definedName>
    <definedName name="Syokei" localSheetId="12">簡易縦_窓付封筒_出来高!$I$38</definedName>
    <definedName name="Syokei" localSheetId="13">簡易縦_窓付封筒_出来高_2頁目以降!$I$30</definedName>
    <definedName name="Syokei" localSheetId="3">内訳書_出来高!$G$22</definedName>
    <definedName name="SyokeiKongetuDekidaka" localSheetId="3">内訳書_出来高!$J$22</definedName>
    <definedName name="SyokeiMiSeikyuZankin" localSheetId="3">内訳書_出来高!$L$22</definedName>
    <definedName name="SyokeiRuikeiDekidaka" localSheetId="3">内訳書_出来高!$K$22</definedName>
    <definedName name="SyokeiZeibetuKingaku" localSheetId="16">簡易横!$Q$25</definedName>
    <definedName name="SyokeiZeibetuKingaku" localSheetId="17">簡易横_2頁目以降!$Q$22</definedName>
    <definedName name="SyokeiZeibetuKingaku" localSheetId="18">簡易横_出来高!$O$25</definedName>
    <definedName name="SyokeiZeibetuKingaku" localSheetId="19">簡易横_出来高_2頁目以降!$O$22</definedName>
    <definedName name="SyokeiZeibetuKingaku" localSheetId="20">簡易横_窓付封筒!$R$25</definedName>
    <definedName name="SyokeiZeibetuKingaku" localSheetId="21">簡易横_窓付封筒_2頁目以降!$R$22</definedName>
    <definedName name="SyokeiZeibetuKingaku" localSheetId="22">簡易横_窓付封筒_出来高!$P$25</definedName>
    <definedName name="SyokeiZeibetuKingaku" localSheetId="23">簡易横_窓付封筒_出来高_2頁目以降!$P$22</definedName>
    <definedName name="SyokeiZeibetuKingaku" localSheetId="6">簡易縦!$M$36</definedName>
    <definedName name="SyokeiZeibetuKingaku" localSheetId="7">簡易縦_2頁目以降!$M$30</definedName>
    <definedName name="SyokeiZeibetuKingaku" localSheetId="8">簡易縦_出来高!$L$38</definedName>
    <definedName name="SyokeiZeibetuKingaku" localSheetId="9">簡易縦_出来高_2頁目以降!$L$30</definedName>
    <definedName name="SyokeiZeibetuKingaku" localSheetId="10">簡易縦_窓付封筒!$M$38</definedName>
    <definedName name="SyokeiZeibetuKingaku" localSheetId="11">簡易縦_窓付封筒_2頁目以降!$M$30</definedName>
    <definedName name="SyokeiZeibetuKingaku" localSheetId="12">簡易縦_窓付封筒_出来高!$L$38</definedName>
    <definedName name="SyokeiZeibetuKingaku" localSheetId="13">簡易縦_窓付封筒_出来高_2頁目以降!$L$30</definedName>
    <definedName name="SyokeiZeibetuKingaku" localSheetId="2">内訳書!$N$25</definedName>
    <definedName name="SyokeiZeibetuKingaku" localSheetId="3">内訳書_出来高!$H$22</definedName>
    <definedName name="SyokeiZengetumadeRuikei" localSheetId="3">内訳書_出来高!$I$22</definedName>
    <definedName name="Syomei">DATA!$K$5</definedName>
    <definedName name="SyoruiKubun">DATA!$K$3</definedName>
    <definedName name="TanDispCtrl">DATA!$K$10</definedName>
    <definedName name="TantoSyainmei">DATA!$E$52</definedName>
    <definedName name="TantoSyainmei_Text">DATA!$F$52</definedName>
    <definedName name="TaxCalType">DATA!$K$57</definedName>
    <definedName name="TelNo">DATA!$E$49</definedName>
    <definedName name="TelNo_Text">DATA!$F$49</definedName>
    <definedName name="Url">DATA!$E$51</definedName>
    <definedName name="YubinNo">DATA!$E$47</definedName>
    <definedName name="YubinNo_Text">DATA!$F$47</definedName>
    <definedName name="ZeibetuMiSeikyuZankin">DATA!$E$25</definedName>
    <definedName name="ZeibetuSeikyuGokeiKingaku">DATA!$E$22</definedName>
    <definedName name="ZeikomiMiSeikyuZankin">DATA!$E$26</definedName>
    <definedName name="ZeikomiSeikyuGokeiKingaku">DATA!$E$24</definedName>
    <definedName name="簡易横" localSheetId="17">簡易横_2頁目以降!$A$1</definedName>
    <definedName name="簡易横">簡易横!$A$1</definedName>
    <definedName name="簡易横_出来高" localSheetId="19">簡易横_出来高_2頁目以降!$A$1</definedName>
    <definedName name="簡易横_出来高">簡易横_出来高!$A$1</definedName>
    <definedName name="簡易横_出来高_窓付封筒" localSheetId="23">簡易横_窓付封筒_出来高_2頁目以降!$A$1</definedName>
    <definedName name="簡易横_出来高_窓付封筒">簡易横_窓付封筒_出来高!$A$1</definedName>
    <definedName name="簡易横_窓付封筒" localSheetId="21">簡易横_窓付封筒_2頁目以降!$A$1</definedName>
    <definedName name="簡易横_窓付封筒">簡易横_窓付封筒!$A$1</definedName>
    <definedName name="簡易横明細" localSheetId="25">簡易横明細_出来高!$A$1</definedName>
    <definedName name="簡易横明細">簡易横明細!$A$1</definedName>
    <definedName name="簡易縦">簡易縦!$A$1</definedName>
    <definedName name="簡易縦_2頁目移行">簡易縦_2頁目以降!$A$1</definedName>
    <definedName name="簡易縦_出来高">簡易縦_出来高!$A$1</definedName>
    <definedName name="簡易縦_出来高_2頁目以降" localSheetId="9">簡易縦_出来高_2頁目以降!$A$1</definedName>
    <definedName name="簡易縦_出来高_窓付封筒" localSheetId="13">簡易縦_窓付封筒_出来高_2頁目以降!$A$1</definedName>
    <definedName name="簡易縦_出来高_窓付封筒">簡易縦_窓付封筒_出来高!$A$1</definedName>
    <definedName name="簡易縦_窓付封筒" localSheetId="11">簡易縦_窓付封筒_2頁目以降!$A$1</definedName>
    <definedName name="簡易縦_窓付封筒">簡易縦_窓付封筒!$A$1</definedName>
    <definedName name="簡易縦明細" localSheetId="15">簡易縦明細_出来高!$A$1</definedName>
    <definedName name="簡易縦明細">簡易縦明細!$A$1</definedName>
    <definedName name="請求明細書" localSheetId="5">明細書_出来高!$A$1</definedName>
    <definedName name="請求明細書">明細書!$A$1</definedName>
    <definedName name="内訳書" localSheetId="3">内訳書_出来高!$A$1</definedName>
    <definedName name="内訳書">内訳書!$A$1</definedName>
    <definedName name="表紙">表紙!$A$1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20" l="1"/>
  <c r="M12" i="20"/>
  <c r="M11" i="20"/>
  <c r="L11" i="20"/>
  <c r="H13" i="20"/>
  <c r="B12" i="20"/>
  <c r="H12" i="20" s="1"/>
  <c r="H11" i="20"/>
  <c r="B11" i="20"/>
  <c r="H10" i="20"/>
  <c r="B10" i="20"/>
  <c r="H9" i="20"/>
  <c r="B9" i="20"/>
  <c r="L13" i="16"/>
  <c r="L12" i="16"/>
  <c r="L11" i="16"/>
  <c r="K11" i="16"/>
  <c r="H13" i="16"/>
  <c r="H11" i="16"/>
  <c r="C11" i="16"/>
  <c r="C12" i="16" s="1"/>
  <c r="H12" i="16" s="1"/>
  <c r="H10" i="16"/>
  <c r="C10" i="16"/>
  <c r="H9" i="16"/>
  <c r="C9" i="16"/>
  <c r="K13" i="13"/>
  <c r="K12" i="13"/>
  <c r="K11" i="13"/>
  <c r="J11" i="13"/>
  <c r="G13" i="13"/>
  <c r="G11" i="13"/>
  <c r="B11" i="13"/>
  <c r="B12" i="13" s="1"/>
  <c r="G12" i="13" s="1"/>
  <c r="G10" i="13"/>
  <c r="B10" i="13"/>
  <c r="G9" i="13"/>
  <c r="B9" i="13"/>
  <c r="K13" i="7"/>
  <c r="K12" i="7"/>
  <c r="K11" i="7"/>
  <c r="J11" i="7"/>
  <c r="G13" i="7"/>
  <c r="G12" i="7"/>
  <c r="C12" i="7"/>
  <c r="G11" i="7"/>
  <c r="C11" i="7"/>
  <c r="G10" i="7"/>
  <c r="C10" i="7"/>
  <c r="G9" i="7"/>
  <c r="C9" i="7"/>
  <c r="E13" i="17"/>
  <c r="E12" i="17"/>
  <c r="B12" i="17"/>
  <c r="E11" i="17"/>
  <c r="B11" i="17"/>
  <c r="E10" i="17"/>
  <c r="B10" i="17"/>
  <c r="E9" i="17"/>
  <c r="B9" i="17"/>
  <c r="E13" i="15"/>
  <c r="E12" i="15"/>
  <c r="E11" i="15"/>
  <c r="B11" i="15"/>
  <c r="B12" i="15" s="1"/>
  <c r="E10" i="15"/>
  <c r="B10" i="15"/>
  <c r="E9" i="15"/>
  <c r="B9" i="15"/>
  <c r="E13" i="12"/>
  <c r="E12" i="12"/>
  <c r="E11" i="12"/>
  <c r="B11" i="12"/>
  <c r="B12" i="12" s="1"/>
  <c r="E10" i="12"/>
  <c r="B10" i="12"/>
  <c r="E9" i="12"/>
  <c r="B9" i="12"/>
  <c r="E12" i="5"/>
  <c r="E11" i="5"/>
  <c r="B11" i="5"/>
  <c r="E10" i="5"/>
  <c r="B10" i="5"/>
  <c r="E9" i="5"/>
  <c r="B9" i="5"/>
  <c r="E8" i="5"/>
  <c r="B8" i="5"/>
  <c r="F19" i="1"/>
  <c r="B19" i="1"/>
  <c r="F18" i="1"/>
  <c r="B18" i="1"/>
  <c r="F17" i="1"/>
  <c r="B17" i="1"/>
  <c r="F16" i="1"/>
  <c r="B16" i="1"/>
  <c r="F61" i="25"/>
  <c r="F57" i="25"/>
  <c r="F56" i="25"/>
  <c r="F23" i="25"/>
  <c r="B1" i="24"/>
  <c r="B1" i="11"/>
  <c r="B1" i="23"/>
  <c r="B1" i="6"/>
  <c r="B1" i="22"/>
  <c r="B1" i="4"/>
  <c r="V2" i="20" l="1"/>
  <c r="V1" i="20"/>
  <c r="S2" i="20" s="1"/>
  <c r="V2" i="16"/>
  <c r="V1" i="16"/>
  <c r="S2" i="16" s="1"/>
  <c r="U2" i="13"/>
  <c r="U1" i="13"/>
  <c r="R2" i="13" s="1"/>
  <c r="U2" i="7"/>
  <c r="U1" i="7"/>
  <c r="R2" i="7" s="1"/>
  <c r="Q2" i="17"/>
  <c r="M2" i="17" s="1"/>
  <c r="Q1" i="17"/>
  <c r="M1" i="17" s="1"/>
  <c r="R2" i="15"/>
  <c r="N2" i="15" s="1"/>
  <c r="R1" i="15"/>
  <c r="N1" i="15" s="1"/>
  <c r="Q2" i="12"/>
  <c r="M2" i="12" s="1"/>
  <c r="Q1" i="12"/>
  <c r="M1" i="12" s="1"/>
  <c r="N2" i="5"/>
  <c r="R2" i="5"/>
  <c r="R1" i="5"/>
  <c r="N1" i="5" s="1"/>
  <c r="P2" i="1"/>
  <c r="M2" i="1" s="1"/>
  <c r="P1" i="1"/>
  <c r="M1" i="1" s="1"/>
  <c r="R1" i="7" l="1"/>
  <c r="S1" i="16"/>
  <c r="R1" i="13"/>
  <c r="S1" i="20"/>
  <c r="K17" i="25"/>
  <c r="B3" i="4" s="1"/>
  <c r="K16" i="25"/>
  <c r="B13" i="5" l="1"/>
  <c r="B15" i="17"/>
  <c r="B24" i="1"/>
  <c r="B3" i="11"/>
  <c r="E13" i="5"/>
  <c r="B15" i="12"/>
  <c r="B2" i="6"/>
  <c r="E24" i="1"/>
  <c r="E15" i="17"/>
  <c r="B3" i="24"/>
  <c r="B3" i="3"/>
  <c r="B3" i="21"/>
  <c r="E15" i="12"/>
  <c r="B2" i="23"/>
  <c r="B3" i="22"/>
  <c r="E15" i="15"/>
  <c r="B15" i="15"/>
  <c r="K4" i="25"/>
  <c r="K6" i="25" l="1"/>
  <c r="K5" i="25"/>
  <c r="I2" i="1" l="1"/>
  <c r="I1" i="17"/>
  <c r="G1" i="12"/>
  <c r="G2" i="5"/>
  <c r="L1" i="20"/>
  <c r="K1" i="13"/>
  <c r="L1" i="16"/>
  <c r="K1" i="7"/>
  <c r="I1" i="15"/>
  <c r="S1" i="36"/>
  <c r="S1" i="34"/>
  <c r="R1" i="33"/>
  <c r="B7" i="7"/>
  <c r="B7" i="13"/>
  <c r="R1" i="32"/>
  <c r="M2" i="31"/>
  <c r="N2" i="29"/>
  <c r="M1" i="28"/>
  <c r="B6" i="12"/>
  <c r="N1" i="26"/>
  <c r="B6" i="5"/>
  <c r="B1" i="21"/>
  <c r="B1" i="3"/>
  <c r="C12" i="1" l="1"/>
  <c r="I16" i="5" l="1"/>
  <c r="F53" i="25" l="1"/>
  <c r="N28" i="13" l="1"/>
  <c r="N27" i="13"/>
  <c r="N26" i="13"/>
  <c r="M28" i="13"/>
  <c r="M27" i="13"/>
  <c r="M26" i="13"/>
  <c r="L28" i="13"/>
  <c r="L27" i="13"/>
  <c r="L26" i="13"/>
  <c r="K28" i="13"/>
  <c r="K27" i="13"/>
  <c r="K26" i="13"/>
  <c r="I28" i="13"/>
  <c r="I27" i="13"/>
  <c r="I26" i="13"/>
  <c r="T1" i="36" l="1"/>
  <c r="N3" i="24" l="1"/>
  <c r="N3" i="11"/>
  <c r="P28" i="20"/>
  <c r="O28" i="20"/>
  <c r="N28" i="20"/>
  <c r="M28" i="20"/>
  <c r="K28" i="20"/>
  <c r="P27" i="20"/>
  <c r="O27" i="20"/>
  <c r="N27" i="20"/>
  <c r="M27" i="20"/>
  <c r="K27" i="20"/>
  <c r="P26" i="20"/>
  <c r="O26" i="20"/>
  <c r="N26" i="20"/>
  <c r="M26" i="20"/>
  <c r="K26" i="20"/>
  <c r="D3" i="20"/>
  <c r="T1" i="34"/>
  <c r="D3" i="16"/>
  <c r="O28" i="16"/>
  <c r="N28" i="16"/>
  <c r="M28" i="16"/>
  <c r="L28" i="16"/>
  <c r="J28" i="16"/>
  <c r="O27" i="16"/>
  <c r="N27" i="16"/>
  <c r="M27" i="16"/>
  <c r="L27" i="16"/>
  <c r="J27" i="16"/>
  <c r="O26" i="16"/>
  <c r="N26" i="16"/>
  <c r="M26" i="16"/>
  <c r="L26" i="16"/>
  <c r="J26" i="16"/>
  <c r="S1" i="33"/>
  <c r="S1" i="32"/>
  <c r="I28" i="7"/>
  <c r="I27" i="7"/>
  <c r="K28" i="7"/>
  <c r="K27" i="7"/>
  <c r="L28" i="7"/>
  <c r="L27" i="7"/>
  <c r="N28" i="7"/>
  <c r="N27" i="7"/>
  <c r="M28" i="7"/>
  <c r="M27" i="7"/>
  <c r="N26" i="7"/>
  <c r="M26" i="7"/>
  <c r="L26" i="7"/>
  <c r="K26" i="7"/>
  <c r="I26" i="7"/>
  <c r="P2" i="23"/>
  <c r="O2" i="31"/>
  <c r="M2" i="6"/>
  <c r="F17" i="25"/>
  <c r="D3" i="17"/>
  <c r="M19" i="17"/>
  <c r="M18" i="17"/>
  <c r="M17" i="17"/>
  <c r="K19" i="17"/>
  <c r="K18" i="17"/>
  <c r="K17" i="17"/>
  <c r="I19" i="17"/>
  <c r="I18" i="17"/>
  <c r="I17" i="17"/>
  <c r="G19" i="17"/>
  <c r="G18" i="17"/>
  <c r="G17" i="17"/>
  <c r="E19" i="17"/>
  <c r="E18" i="17"/>
  <c r="E17" i="17"/>
  <c r="P2" i="29"/>
  <c r="O1" i="28"/>
  <c r="P1" i="26"/>
  <c r="M19" i="15"/>
  <c r="M18" i="15"/>
  <c r="M17" i="15"/>
  <c r="K19" i="15"/>
  <c r="K18" i="15"/>
  <c r="K17" i="15"/>
  <c r="I19" i="15"/>
  <c r="I18" i="15"/>
  <c r="I17" i="15"/>
  <c r="G19" i="15"/>
  <c r="G18" i="15"/>
  <c r="G17" i="15"/>
  <c r="E19" i="15"/>
  <c r="E18" i="15"/>
  <c r="E17" i="15"/>
  <c r="D3" i="15"/>
  <c r="F47" i="25"/>
  <c r="M19" i="12"/>
  <c r="M18" i="12"/>
  <c r="M17" i="12"/>
  <c r="K19" i="12"/>
  <c r="K18" i="12"/>
  <c r="K17" i="12"/>
  <c r="I19" i="12"/>
  <c r="I18" i="12"/>
  <c r="I17" i="12"/>
  <c r="G19" i="12"/>
  <c r="G18" i="12"/>
  <c r="G17" i="12"/>
  <c r="E19" i="12"/>
  <c r="E18" i="12"/>
  <c r="E17" i="12"/>
  <c r="M17" i="5" l="1"/>
  <c r="M16" i="5"/>
  <c r="M15" i="5"/>
  <c r="K17" i="5"/>
  <c r="K16" i="5"/>
  <c r="K15" i="5"/>
  <c r="I17" i="5"/>
  <c r="I15" i="5"/>
  <c r="G17" i="5"/>
  <c r="G16" i="5"/>
  <c r="G15" i="5"/>
  <c r="E17" i="5"/>
  <c r="E16" i="5"/>
  <c r="E15" i="5"/>
  <c r="N3" i="22"/>
  <c r="N3" i="4" l="1"/>
  <c r="I3" i="21"/>
  <c r="C1" i="21"/>
  <c r="K3" i="3"/>
  <c r="C1" i="3"/>
  <c r="F21" i="1"/>
  <c r="J29" i="1"/>
  <c r="J28" i="1"/>
  <c r="J27" i="1"/>
  <c r="I29" i="1"/>
  <c r="I28" i="1"/>
  <c r="I27" i="1"/>
  <c r="H29" i="1"/>
  <c r="H28" i="1"/>
  <c r="H27" i="1"/>
  <c r="G29" i="1"/>
  <c r="G28" i="1"/>
  <c r="G27" i="1"/>
  <c r="E29" i="1"/>
  <c r="E28" i="1"/>
  <c r="E27" i="1"/>
  <c r="F52" i="25"/>
  <c r="F50" i="25"/>
  <c r="F49" i="25"/>
  <c r="F45" i="25"/>
  <c r="F43" i="25"/>
  <c r="F18" i="25"/>
  <c r="F16" i="25"/>
  <c r="F14" i="25"/>
  <c r="F11" i="25"/>
  <c r="F8" i="25"/>
  <c r="F4" i="25"/>
  <c r="S2" i="36" l="1"/>
  <c r="P3" i="1"/>
  <c r="M3" i="1" s="1"/>
  <c r="V3" i="16"/>
  <c r="S3" i="16" s="1"/>
  <c r="U3" i="7"/>
  <c r="R3" i="7" s="1"/>
  <c r="R3" i="15"/>
  <c r="N3" i="15" s="1"/>
  <c r="R3" i="5"/>
  <c r="N3" i="5" s="1"/>
  <c r="V3" i="20"/>
  <c r="S3" i="20" s="1"/>
  <c r="U3" i="13"/>
  <c r="R3" i="13" s="1"/>
  <c r="Q3" i="17"/>
  <c r="M3" i="17" s="1"/>
  <c r="Q3" i="12"/>
  <c r="M3" i="12" s="1"/>
  <c r="J15" i="15"/>
  <c r="J15" i="12"/>
  <c r="B5" i="13"/>
  <c r="D5" i="17"/>
  <c r="F6" i="25"/>
  <c r="D5" i="20"/>
  <c r="D2" i="20"/>
  <c r="R1" i="11"/>
  <c r="S1" i="24"/>
  <c r="S2" i="34"/>
  <c r="D2" i="16"/>
  <c r="D5" i="16"/>
  <c r="R2" i="33"/>
  <c r="R2" i="32"/>
  <c r="S1" i="23"/>
  <c r="M3" i="31"/>
  <c r="B5" i="7"/>
  <c r="J15" i="17"/>
  <c r="E16" i="17"/>
  <c r="D2" i="17"/>
  <c r="O1" i="6"/>
  <c r="N3" i="29"/>
  <c r="B4" i="12"/>
  <c r="D2" i="15"/>
  <c r="M2" i="28"/>
  <c r="N2" i="26"/>
  <c r="M1" i="21"/>
  <c r="L13" i="5"/>
  <c r="E14" i="5"/>
  <c r="E16" i="15"/>
  <c r="E16" i="12"/>
  <c r="B8" i="1"/>
  <c r="D5" i="15"/>
  <c r="B5" i="12"/>
  <c r="B5" i="5"/>
  <c r="S1" i="22"/>
  <c r="R1" i="4"/>
  <c r="E26" i="1"/>
  <c r="E25" i="1"/>
  <c r="O1" i="3"/>
  <c r="B4" i="13" l="1"/>
  <c r="D4" i="16"/>
  <c r="D4" i="17"/>
  <c r="D4" i="15"/>
  <c r="D4" i="20"/>
  <c r="B4" i="5"/>
  <c r="B7" i="1"/>
  <c r="B4" i="7"/>
</calcChain>
</file>

<file path=xl/sharedStrings.xml><?xml version="1.0" encoding="utf-8"?>
<sst xmlns="http://schemas.openxmlformats.org/spreadsheetml/2006/main" count="393" uniqueCount="151">
  <si>
    <t>工事件名</t>
    <rPh sb="0" eb="2">
      <t>コウジ</t>
    </rPh>
    <rPh sb="2" eb="4">
      <t>ケンメイ</t>
    </rPh>
    <phoneticPr fontId="1"/>
  </si>
  <si>
    <t>備考</t>
    <rPh sb="0" eb="2">
      <t>ビコウ</t>
    </rPh>
    <phoneticPr fontId="1"/>
  </si>
  <si>
    <t>：</t>
    <phoneticPr fontId="1"/>
  </si>
  <si>
    <t>№</t>
    <phoneticPr fontId="1"/>
  </si>
  <si>
    <t>名称</t>
    <rPh sb="0" eb="2">
      <t>メイショウ</t>
    </rPh>
    <phoneticPr fontId="1"/>
  </si>
  <si>
    <t>内容</t>
    <rPh sb="0" eb="2">
      <t>ナイヨウ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</si>
  <si>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</si>
  <si>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</si>
  <si>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</si>
  <si>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</si>
  <si>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内訳
№</t>
    <rPh sb="0" eb="2">
      <t>ウチワケ</t>
    </rPh>
    <phoneticPr fontId="1"/>
  </si>
  <si>
    <t>明細
№</t>
    <rPh sb="0" eb="2">
      <t>メイサイ</t>
    </rPh>
    <phoneticPr fontId="1"/>
  </si>
  <si>
    <t>小計</t>
    <rPh sb="0" eb="2">
      <t>ショウケイ</t>
    </rPh>
    <phoneticPr fontId="1"/>
  </si>
  <si>
    <t>場所</t>
    <rPh sb="0" eb="2">
      <t>バショ</t>
    </rPh>
    <phoneticPr fontId="1"/>
  </si>
  <si>
    <t>：</t>
    <phoneticPr fontId="1"/>
  </si>
  <si>
    <t>備考</t>
    <rPh sb="0" eb="2">
      <t>ビコウ</t>
    </rPh>
    <phoneticPr fontId="1"/>
  </si>
  <si>
    <t>№</t>
    <phoneticPr fontId="1"/>
  </si>
  <si>
    <t>名称</t>
    <rPh sb="0" eb="2">
      <t>メイショウ</t>
    </rPh>
    <phoneticPr fontId="1"/>
  </si>
  <si>
    <t>内容</t>
    <rPh sb="0" eb="2">
      <t>ナイヨウ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</si>
  <si>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</si>
  <si>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</si>
  <si>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</si>
  <si>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</si>
  <si>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</si>
  <si>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</si>
  <si>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</si>
  <si>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</si>
  <si>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</si>
  <si>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№</t>
    <phoneticPr fontId="1"/>
  </si>
  <si>
    <t>名称</t>
    <rPh sb="0" eb="2">
      <t>メイショウ</t>
    </rPh>
    <phoneticPr fontId="1"/>
  </si>
  <si>
    <t>内容</t>
    <rPh sb="0" eb="2">
      <t>ナイヨウ</t>
    </rPh>
    <phoneticPr fontId="1"/>
  </si>
  <si>
    <t>小計</t>
    <rPh sb="0" eb="2">
      <t>ショウケイ</t>
    </rPh>
    <phoneticPr fontId="1"/>
  </si>
  <si>
    <t>工事場所</t>
    <rPh sb="0" eb="2">
      <t>コウジ</t>
    </rPh>
    <rPh sb="2" eb="4">
      <t>バショ</t>
    </rPh>
    <phoneticPr fontId="1"/>
  </si>
  <si>
    <t>振込先</t>
    <rPh sb="0" eb="2">
      <t>フリコミ</t>
    </rPh>
    <rPh sb="2" eb="3">
      <t>サキ</t>
    </rPh>
    <phoneticPr fontId="1"/>
  </si>
  <si>
    <t>請求合計金額</t>
    <rPh sb="0" eb="2">
      <t>セイキュウ</t>
    </rPh>
    <rPh sb="2" eb="4">
      <t>ゴウケイ</t>
    </rPh>
    <rPh sb="4" eb="6">
      <t>キンガク</t>
    </rPh>
    <phoneticPr fontId="1"/>
  </si>
  <si>
    <t>《内訳明細書》</t>
    <rPh sb="1" eb="3">
      <t>ウチワケ</t>
    </rPh>
    <rPh sb="3" eb="6">
      <t>メイサイショ</t>
    </rPh>
    <phoneticPr fontId="1"/>
  </si>
  <si>
    <t>場所：</t>
    <rPh sb="0" eb="2">
      <t>バショ</t>
    </rPh>
    <phoneticPr fontId="1"/>
  </si>
  <si>
    <t>神奈川県横浜市港北区新横浜2-6-3</t>
    <phoneticPr fontId="1"/>
  </si>
  <si>
    <t>《内訳明細》</t>
    <rPh sb="1" eb="3">
      <t>ウチワケ</t>
    </rPh>
    <rPh sb="3" eb="5">
      <t>メイサイ</t>
    </rPh>
    <phoneticPr fontId="1"/>
  </si>
  <si>
    <t>お振込は右記口座まで宜しくお願い致します。</t>
    <rPh sb="1" eb="3">
      <t>フリコ</t>
    </rPh>
    <rPh sb="4" eb="6">
      <t>ウキ</t>
    </rPh>
    <rPh sb="6" eb="8">
      <t>コウザ</t>
    </rPh>
    <rPh sb="10" eb="11">
      <t>ヨロ</t>
    </rPh>
    <rPh sb="14" eb="15">
      <t>ネガ</t>
    </rPh>
    <rPh sb="16" eb="17">
      <t>イタ</t>
    </rPh>
    <phoneticPr fontId="1"/>
  </si>
  <si>
    <t>※出来高請求</t>
    <rPh sb="1" eb="4">
      <t>デキダカ</t>
    </rPh>
    <rPh sb="4" eb="6">
      <t>セイキュウ</t>
    </rPh>
    <phoneticPr fontId="1"/>
  </si>
  <si>
    <t>割合</t>
    <rPh sb="0" eb="2">
      <t>ワリアイ</t>
    </rPh>
    <phoneticPr fontId="1"/>
  </si>
  <si>
    <t>場所：</t>
    <rPh sb="0" eb="2">
      <t>バショ</t>
    </rPh>
    <phoneticPr fontId="1"/>
  </si>
  <si>
    <t>※出来高請求</t>
    <rPh sb="1" eb="3">
      <t>デキ</t>
    </rPh>
    <rPh sb="3" eb="4">
      <t>ダカ</t>
    </rPh>
    <rPh sb="4" eb="6">
      <t>セイキュウ</t>
    </rPh>
    <phoneticPr fontId="1"/>
  </si>
  <si>
    <t>前月迄累計</t>
    <rPh sb="0" eb="2">
      <t>ゼンゲツ</t>
    </rPh>
    <rPh sb="2" eb="3">
      <t>マデ</t>
    </rPh>
    <rPh sb="3" eb="5">
      <t>ルイケイ</t>
    </rPh>
    <phoneticPr fontId="1"/>
  </si>
  <si>
    <t>今月出来高</t>
    <rPh sb="0" eb="2">
      <t>コンゲツ</t>
    </rPh>
    <rPh sb="2" eb="5">
      <t>デキダカ</t>
    </rPh>
    <phoneticPr fontId="1"/>
  </si>
  <si>
    <t>累計出来高</t>
    <rPh sb="0" eb="2">
      <t>ルイケイ</t>
    </rPh>
    <rPh sb="2" eb="5">
      <t>デキダカ</t>
    </rPh>
    <phoneticPr fontId="1"/>
  </si>
  <si>
    <t>残高</t>
    <rPh sb="0" eb="2">
      <t>ザンダカ</t>
    </rPh>
    <phoneticPr fontId="1"/>
  </si>
  <si>
    <t>前月迄出来高</t>
    <rPh sb="0" eb="2">
      <t>ゼンゲツ</t>
    </rPh>
    <rPh sb="2" eb="3">
      <t>マデ</t>
    </rPh>
    <rPh sb="3" eb="6">
      <t>デキダカ</t>
    </rPh>
    <phoneticPr fontId="1"/>
  </si>
  <si>
    <t>：</t>
    <phoneticPr fontId="1"/>
  </si>
  <si>
    <t>出力日時</t>
    <rPh sb="0" eb="2">
      <t>シュツリョク</t>
    </rPh>
    <rPh sb="2" eb="4">
      <t>ニチジ</t>
    </rPh>
    <phoneticPr fontId="1"/>
  </si>
  <si>
    <t>顧客名</t>
    <rPh sb="0" eb="2">
      <t>コキャク</t>
    </rPh>
    <rPh sb="2" eb="3">
      <t>メイ</t>
    </rPh>
    <phoneticPr fontId="1"/>
  </si>
  <si>
    <t>▲▲▲▲建設株式会社</t>
    <rPh sb="4" eb="6">
      <t>ケンセツ</t>
    </rPh>
    <rPh sb="6" eb="10">
      <t>カブシキガイシャ</t>
    </rPh>
    <phoneticPr fontId="1"/>
  </si>
  <si>
    <t>敬称</t>
    <rPh sb="0" eb="2">
      <t>ケイショウ</t>
    </rPh>
    <phoneticPr fontId="1"/>
  </si>
  <si>
    <t>御中</t>
    <phoneticPr fontId="1"/>
  </si>
  <si>
    <t>顧客郵便番号</t>
    <rPh sb="0" eb="2">
      <t>コキャク</t>
    </rPh>
    <rPh sb="2" eb="6">
      <t>ユウビンバンゴウ</t>
    </rPh>
    <phoneticPr fontId="1"/>
  </si>
  <si>
    <t>220-0005</t>
    <phoneticPr fontId="1"/>
  </si>
  <si>
    <t>顧客住所</t>
    <rPh sb="0" eb="2">
      <t>コキャク</t>
    </rPh>
    <rPh sb="2" eb="4">
      <t>ジュウショ</t>
    </rPh>
    <phoneticPr fontId="1"/>
  </si>
  <si>
    <t>神奈川県横浜市西区南幸1-4</t>
    <phoneticPr fontId="1"/>
  </si>
  <si>
    <t>税別金額</t>
    <rPh sb="0" eb="2">
      <t>ゼイベツ</t>
    </rPh>
    <rPh sb="2" eb="4">
      <t>キンガク</t>
    </rPh>
    <phoneticPr fontId="1"/>
  </si>
  <si>
    <t>担当者</t>
    <rPh sb="0" eb="3">
      <t>タントウシャ</t>
    </rPh>
    <phoneticPr fontId="1"/>
  </si>
  <si>
    <t>幸　由美子</t>
  </si>
  <si>
    <t>　様</t>
    <phoneticPr fontId="1"/>
  </si>
  <si>
    <t>取扱銀行１</t>
    <rPh sb="2" eb="4">
      <t>ギンコウ</t>
    </rPh>
    <phoneticPr fontId="1"/>
  </si>
  <si>
    <t>三菱東京UFJ銀行</t>
    <phoneticPr fontId="1"/>
  </si>
  <si>
    <t>取扱支店１</t>
    <rPh sb="2" eb="4">
      <t>シテン</t>
    </rPh>
    <phoneticPr fontId="1"/>
  </si>
  <si>
    <t>新宿支店</t>
    <rPh sb="2" eb="4">
      <t>シテン</t>
    </rPh>
    <phoneticPr fontId="1"/>
  </si>
  <si>
    <t>取扱種別１</t>
    <rPh sb="2" eb="4">
      <t>シュベツ</t>
    </rPh>
    <phoneticPr fontId="1"/>
  </si>
  <si>
    <t>当座</t>
    <rPh sb="0" eb="2">
      <t>トウザ</t>
    </rPh>
    <phoneticPr fontId="1"/>
  </si>
  <si>
    <t>取扱口座１</t>
    <rPh sb="2" eb="4">
      <t>コウザ</t>
    </rPh>
    <phoneticPr fontId="1"/>
  </si>
  <si>
    <t>0000000</t>
    <phoneticPr fontId="1"/>
  </si>
  <si>
    <t>名義人名１</t>
    <rPh sb="0" eb="3">
      <t>メイギニン</t>
    </rPh>
    <rPh sb="3" eb="4">
      <t>メイ</t>
    </rPh>
    <phoneticPr fontId="1"/>
  </si>
  <si>
    <t>取扱銀行２</t>
    <rPh sb="2" eb="4">
      <t>ギンコウ</t>
    </rPh>
    <phoneticPr fontId="1"/>
  </si>
  <si>
    <t>楽天銀行</t>
    <phoneticPr fontId="1"/>
  </si>
  <si>
    <t>取扱支店２</t>
    <rPh sb="2" eb="4">
      <t>シテン</t>
    </rPh>
    <phoneticPr fontId="1"/>
  </si>
  <si>
    <t>本店営業部</t>
    <phoneticPr fontId="1"/>
  </si>
  <si>
    <t>取扱種別２</t>
    <phoneticPr fontId="1"/>
  </si>
  <si>
    <t>普通</t>
    <phoneticPr fontId="1"/>
  </si>
  <si>
    <t>取扱口座２</t>
    <rPh sb="2" eb="4">
      <t>コウザ</t>
    </rPh>
    <phoneticPr fontId="1"/>
  </si>
  <si>
    <t>名義人名２</t>
    <rPh sb="0" eb="3">
      <t>メイギニン</t>
    </rPh>
    <rPh sb="3" eb="4">
      <t>メイ</t>
    </rPh>
    <phoneticPr fontId="1"/>
  </si>
  <si>
    <t>取扱銀行３</t>
    <rPh sb="2" eb="4">
      <t>ギンコウ</t>
    </rPh>
    <phoneticPr fontId="1"/>
  </si>
  <si>
    <t>ぐんまみらい信用組合</t>
    <phoneticPr fontId="1"/>
  </si>
  <si>
    <t>取扱支店３</t>
    <rPh sb="2" eb="4">
      <t>シテン</t>
    </rPh>
    <phoneticPr fontId="1"/>
  </si>
  <si>
    <t>ぐんまみらいセンター</t>
    <phoneticPr fontId="1"/>
  </si>
  <si>
    <t>取扱種別３</t>
    <phoneticPr fontId="1"/>
  </si>
  <si>
    <t>取扱口座３</t>
    <rPh sb="2" eb="4">
      <t>コウザ</t>
    </rPh>
    <phoneticPr fontId="1"/>
  </si>
  <si>
    <t>1234567</t>
    <phoneticPr fontId="1"/>
  </si>
  <si>
    <t>名義人名３</t>
    <rPh sb="0" eb="3">
      <t>メイギニン</t>
    </rPh>
    <rPh sb="3" eb="4">
      <t>メイ</t>
    </rPh>
    <phoneticPr fontId="1"/>
  </si>
  <si>
    <t>会社情報</t>
    <rPh sb="0" eb="2">
      <t>カイシャ</t>
    </rPh>
    <rPh sb="2" eb="4">
      <t>ジョウホウ</t>
    </rPh>
    <phoneticPr fontId="1"/>
  </si>
  <si>
    <t>許可番号</t>
    <rPh sb="0" eb="2">
      <t>キョカ</t>
    </rPh>
    <rPh sb="2" eb="4">
      <t>バンゴウ</t>
    </rPh>
    <phoneticPr fontId="1"/>
  </si>
  <si>
    <t>00008880</t>
    <phoneticPr fontId="1"/>
  </si>
  <si>
    <t>会社名</t>
    <rPh sb="0" eb="3">
      <t>カイシャメイ</t>
    </rPh>
    <phoneticPr fontId="1"/>
  </si>
  <si>
    <t>株式会社　プラスバイプラス</t>
    <phoneticPr fontId="1"/>
  </si>
  <si>
    <t>肩書き</t>
    <rPh sb="0" eb="2">
      <t>カタガ</t>
    </rPh>
    <phoneticPr fontId="1"/>
  </si>
  <si>
    <t>代表取締役社長</t>
    <phoneticPr fontId="1"/>
  </si>
  <si>
    <t>代表者名</t>
    <rPh sb="0" eb="3">
      <t>ダイヒョウシャ</t>
    </rPh>
    <rPh sb="3" eb="4">
      <t>メイ</t>
    </rPh>
    <phoneticPr fontId="1"/>
  </si>
  <si>
    <t>代表太郎</t>
    <rPh sb="2" eb="4">
      <t>タロウ</t>
    </rPh>
    <phoneticPr fontId="1"/>
  </si>
  <si>
    <t>〒</t>
    <phoneticPr fontId="1"/>
  </si>
  <si>
    <t>888-8888</t>
    <phoneticPr fontId="1"/>
  </si>
  <si>
    <t>住所</t>
    <rPh sb="0" eb="2">
      <t>ジュウショ</t>
    </rPh>
    <phoneticPr fontId="1"/>
  </si>
  <si>
    <t>？？都？？区？？？8-8-8</t>
    <phoneticPr fontId="1"/>
  </si>
  <si>
    <t>Tel</t>
    <phoneticPr fontId="1"/>
  </si>
  <si>
    <t>03-888-8888</t>
    <phoneticPr fontId="1"/>
  </si>
  <si>
    <t>Fax</t>
    <phoneticPr fontId="1"/>
  </si>
  <si>
    <t>03-880-8880</t>
    <phoneticPr fontId="1"/>
  </si>
  <si>
    <t>URL</t>
    <phoneticPr fontId="1"/>
  </si>
  <si>
    <t>http://www.domain.jp/</t>
    <phoneticPr fontId="1"/>
  </si>
  <si>
    <t>担当一郎</t>
    <rPh sb="0" eb="2">
      <t>タントウ</t>
    </rPh>
    <rPh sb="2" eb="4">
      <t>イチロウ</t>
    </rPh>
    <phoneticPr fontId="1"/>
  </si>
  <si>
    <t>メール</t>
    <phoneticPr fontId="1"/>
  </si>
  <si>
    <t>請求書情報</t>
    <rPh sb="0" eb="3">
      <t>セイキュウショ</t>
    </rPh>
    <rPh sb="3" eb="5">
      <t>ジョウホウ</t>
    </rPh>
    <phoneticPr fontId="1"/>
  </si>
  <si>
    <t>請求書番号</t>
    <rPh sb="0" eb="3">
      <t>セイキュウショ</t>
    </rPh>
    <rPh sb="3" eb="5">
      <t>バンゴウ</t>
    </rPh>
    <phoneticPr fontId="1"/>
  </si>
  <si>
    <t>当月請求分</t>
    <rPh sb="0" eb="2">
      <t>トウゲツ</t>
    </rPh>
    <rPh sb="2" eb="4">
      <t>セイキュウ</t>
    </rPh>
    <rPh sb="4" eb="5">
      <t>ブン</t>
    </rPh>
    <phoneticPr fontId="1"/>
  </si>
  <si>
    <t>振込先銀行
口座１</t>
    <rPh sb="0" eb="2">
      <t>フリコミ</t>
    </rPh>
    <rPh sb="2" eb="3">
      <t>サキ</t>
    </rPh>
    <rPh sb="3" eb="5">
      <t>ギンコウ</t>
    </rPh>
    <rPh sb="6" eb="8">
      <t>コウザ</t>
    </rPh>
    <phoneticPr fontId="1"/>
  </si>
  <si>
    <t>未請求残金</t>
    <rPh sb="0" eb="1">
      <t>ミ</t>
    </rPh>
    <rPh sb="1" eb="3">
      <t>セイキュウ</t>
    </rPh>
    <rPh sb="3" eb="5">
      <t>ザンキン</t>
    </rPh>
    <phoneticPr fontId="1"/>
  </si>
  <si>
    <t>税込金額</t>
    <rPh sb="0" eb="2">
      <t>ゼイコミ</t>
    </rPh>
    <rPh sb="2" eb="4">
      <t>キンガク</t>
    </rPh>
    <phoneticPr fontId="1"/>
  </si>
  <si>
    <t>税込金額</t>
    <rPh sb="2" eb="4">
      <t>キンガク</t>
    </rPh>
    <phoneticPr fontId="1"/>
  </si>
  <si>
    <t>当初請求金額</t>
    <rPh sb="0" eb="2">
      <t>トウショ</t>
    </rPh>
    <rPh sb="2" eb="4">
      <t>セイキュウ</t>
    </rPh>
    <rPh sb="4" eb="6">
      <t>キンガク</t>
    </rPh>
    <phoneticPr fontId="1"/>
  </si>
  <si>
    <t>現金振込に限る</t>
    <phoneticPr fontId="1"/>
  </si>
  <si>
    <t>横浜海岸ビル　内装工事</t>
    <phoneticPr fontId="1"/>
  </si>
  <si>
    <t>№</t>
    <phoneticPr fontId="1"/>
  </si>
  <si>
    <t>案件名</t>
    <rPh sb="0" eb="2">
      <t>アンケン</t>
    </rPh>
    <rPh sb="2" eb="3">
      <t>メイ</t>
    </rPh>
    <phoneticPr fontId="1"/>
  </si>
  <si>
    <t>横浜海岸ビル　内装工事 第４期</t>
    <rPh sb="12" eb="13">
      <t>ダイ</t>
    </rPh>
    <rPh sb="14" eb="15">
      <t>キ</t>
    </rPh>
    <phoneticPr fontId="1"/>
  </si>
  <si>
    <t>請求年月</t>
    <rPh sb="0" eb="2">
      <t>セイキュウ</t>
    </rPh>
    <rPh sb="2" eb="4">
      <t>ネンゲツ</t>
    </rPh>
    <phoneticPr fontId="1"/>
  </si>
  <si>
    <t>名称</t>
    <rPh sb="0" eb="2">
      <t>メイショウ</t>
    </rPh>
    <phoneticPr fontId="1"/>
  </si>
  <si>
    <t>内容</t>
    <rPh sb="0" eb="2">
      <t>ナイヨウ</t>
    </rPh>
    <phoneticPr fontId="1"/>
  </si>
  <si>
    <t>カ）プラスバイプラス1</t>
    <phoneticPr fontId="1"/>
  </si>
  <si>
    <t>カ）プラスバイプラス2</t>
    <phoneticPr fontId="1"/>
  </si>
  <si>
    <t>カ）プラスバイプラス3</t>
    <phoneticPr fontId="1"/>
  </si>
  <si>
    <t>tanto@domain.co.jp</t>
    <phoneticPr fontId="1"/>
  </si>
  <si>
    <t>場所：</t>
    <rPh sb="0" eb="1">
      <t>バ</t>
    </rPh>
    <rPh sb="1" eb="2">
      <t>ショ</t>
    </rPh>
    <phoneticPr fontId="1"/>
  </si>
  <si>
    <t>《 内 訳 書 》</t>
    <phoneticPr fontId="1"/>
  </si>
  <si>
    <t>請求⇔納品</t>
    <rPh sb="0" eb="2">
      <t>セイキュウ</t>
    </rPh>
    <rPh sb="3" eb="5">
      <t>ノウヒン</t>
    </rPh>
    <phoneticPr fontId="1"/>
  </si>
  <si>
    <t>《 明細書 》</t>
    <phoneticPr fontId="1"/>
  </si>
  <si>
    <t>3141592</t>
    <phoneticPr fontId="1"/>
  </si>
  <si>
    <t>0:工事件名、1:案件名、2：工事件名+案件名</t>
  </si>
  <si>
    <t>単価・表示桁</t>
  </si>
  <si>
    <t>金額・表示桁</t>
  </si>
  <si>
    <t>受注番号</t>
    <phoneticPr fontId="1"/>
  </si>
  <si>
    <t>工事-00001</t>
    <phoneticPr fontId="1"/>
  </si>
  <si>
    <t>階層罫線</t>
  </si>
  <si>
    <t>登録事業所番号</t>
  </si>
  <si>
    <t>T1234567890000</t>
  </si>
  <si>
    <t>今回請求額</t>
  </si>
  <si>
    <t>軽減合計</t>
  </si>
  <si>
    <t>今回軽減合計</t>
  </si>
  <si>
    <t>標準合計</t>
  </si>
  <si>
    <t>今回標準合計</t>
  </si>
  <si>
    <t>0:通常、1:インボイス方式</t>
  </si>
  <si>
    <t>請求合計金額</t>
  </si>
  <si>
    <t>場所</t>
    <phoneticPr fontId="1"/>
  </si>
  <si>
    <t>備考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</si>
</sst>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6" formatCode="&quot;¥&quot;#,##0;[Red]&quot;¥&quot;\-#,##0"/>
    <numFmt numFmtId="176" formatCode="#,##0_);[Red]\(#,##0\)"/>
    <numFmt numFmtId="177" formatCode="yyyy&quot;年&quot;m&quot;月&quot;d&quot;日(&quot;aaa&quot;)&quot;"/>
    <numFmt numFmtId="178" formatCode="[$¥-411]#,##0;[$¥-411]#,##0"/>
    <numFmt numFmtId="179" formatCode="yyyy/mm/dd;@"/>
    <numFmt numFmtId="180" formatCode="&quot;消費税&quot;\(0%\)"/>
    <numFmt numFmtId="182" formatCode="yyyy&quot;年&quot;m&quot;月&quot;;@"/>
    <numFmt numFmtId="183" formatCode="0_);[Red]\(0\)"/>
    <numFmt numFmtId="184" formatCode="#,##0_ "/>
    <numFmt numFmtId="185" formatCode="yyyy/mm/dd\(aaa\)"/>
    <numFmt numFmtId="186" formatCode="@\ "/>
    <numFmt numFmtId="187" formatCode="yyyy&quot;年&quot;m&quot;月&quot;d&quot;日&quot;\(aaa\)"/>
    <numFmt numFmtId="196" formatCode="0%&quot;対&quot;&quot;象&quot;&quot;合&quot;&quot;計&quot;"/>
    <numFmt numFmtId="197" formatCode="&quot;¥&quot;#,##0;\-#,##0"/>
  </numFmts>
  <fonts count="3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10"/>
      <name val="Meiryo UI"/>
      <family val="3"/>
      <charset val="128"/>
    </font>
    <font>
      <sz val="9"/>
      <color rgb="FF7030A0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2"/>
      <color theme="3"/>
      <name val="Meiryo UI"/>
      <family val="3"/>
      <charset val="128"/>
    </font>
    <font>
      <sz val="9"/>
      <color theme="4"/>
      <name val="Meiryo UI"/>
      <family val="3"/>
      <charset val="128"/>
    </font>
    <font>
      <sz val="9"/>
      <color theme="7"/>
      <name val="Meiryo UI"/>
      <family val="3"/>
      <charset val="128"/>
    </font>
    <font>
      <b/>
      <sz val="9"/>
      <color theme="7"/>
      <name val="Meiryo UI"/>
      <family val="3"/>
      <charset val="128"/>
    </font>
    <font>
      <b/>
      <sz val="12"/>
      <color theme="6" tint="-0.499984740745262"/>
      <name val="Meiryo UI"/>
      <family val="3"/>
      <charset val="128"/>
    </font>
    <font>
      <sz val="9"/>
      <name val="Meiryo UI"/>
      <family val="3"/>
      <charset val="128"/>
    </font>
    <font>
      <sz val="11"/>
      <name val="ＭＳ Ｐゴシック"/>
      <family val="3"/>
      <charset val="128"/>
    </font>
    <font>
      <b/>
      <u/>
      <sz val="18"/>
      <name val="Meiryo UI"/>
      <family val="3"/>
      <charset val="128"/>
    </font>
    <font>
      <u/>
      <sz val="12"/>
      <name val="Meiryo UI"/>
      <family val="3"/>
      <charset val="128"/>
    </font>
    <font>
      <sz val="11"/>
      <name val="Meiryo UI"/>
      <family val="3"/>
      <charset val="128"/>
    </font>
    <font>
      <b/>
      <sz val="12"/>
      <name val="Meiryo UI"/>
      <family val="3"/>
      <charset val="128"/>
    </font>
    <font>
      <b/>
      <sz val="16"/>
      <name val="Meiryo UI"/>
      <family val="3"/>
      <charset val="128"/>
    </font>
    <font>
      <sz val="14"/>
      <name val="Meiryo UI"/>
      <family val="3"/>
      <charset val="128"/>
    </font>
    <font>
      <u/>
      <sz val="14"/>
      <name val="Meiryo UI"/>
      <family val="3"/>
      <charset val="128"/>
    </font>
    <font>
      <u/>
      <sz val="11"/>
      <name val="Meiryo UI"/>
      <family val="3"/>
      <charset val="128"/>
    </font>
    <font>
      <b/>
      <u/>
      <sz val="14"/>
      <name val="Meiryo UI"/>
      <family val="3"/>
      <charset val="128"/>
    </font>
    <font>
      <b/>
      <u/>
      <sz val="11"/>
      <name val="Meiryo UI"/>
      <family val="3"/>
      <charset val="128"/>
    </font>
    <font>
      <sz val="9"/>
      <name val="ＭＳ Ｐゴシック"/>
      <family val="2"/>
      <charset val="128"/>
      <scheme val="minor"/>
    </font>
    <font>
      <b/>
      <u/>
      <sz val="16"/>
      <name val="Meiryo UI"/>
      <family val="3"/>
      <charset val="128"/>
    </font>
    <font>
      <b/>
      <sz val="14"/>
      <name val="Meiryo UI"/>
      <family val="3"/>
      <charset val="128"/>
    </font>
    <font>
      <sz val="11"/>
      <name val="ＭＳ Ｐゴシック"/>
      <family val="2"/>
      <charset val="128"/>
      <scheme val="minor"/>
    </font>
    <font>
      <b/>
      <sz val="24"/>
      <name val="Meiryo UI"/>
      <family val="3"/>
      <charset val="128"/>
    </font>
    <font>
      <sz val="18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1EFE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CE6F1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2" tint="-0.249977111117893"/>
      </bottom>
      <diagonal/>
    </border>
    <border>
      <left/>
      <right/>
      <top style="thin">
        <color theme="0" tint="-0.34998626667073579"/>
      </top>
      <bottom style="thin">
        <color theme="2" tint="-0.249977111117893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2" tint="-0.249977111117893"/>
      </right>
      <top/>
      <bottom/>
      <diagonal/>
    </border>
    <border>
      <left/>
      <right style="thin">
        <color theme="0" tint="-0.34998626667073579"/>
      </right>
      <top/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rgb="FFC7CED5"/>
      </bottom>
      <diagonal/>
    </border>
    <border>
      <left/>
      <right/>
      <top style="thin">
        <color theme="0" tint="-0.34998626667073579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/>
      <bottom style="thin">
        <color rgb="FFC7CED5"/>
      </bottom>
      <diagonal/>
    </border>
    <border>
      <left/>
      <right/>
      <top/>
      <bottom style="thin">
        <color rgb="FFC7CED5"/>
      </bottom>
      <diagonal/>
    </border>
    <border>
      <left/>
      <right style="thin">
        <color theme="0" tint="-0.34998626667073579"/>
      </right>
      <top/>
      <bottom style="thin">
        <color rgb="FFC7CED5"/>
      </bottom>
      <diagonal/>
    </border>
    <border>
      <left style="thin">
        <color theme="2" tint="-0.249977111117893"/>
      </left>
      <right style="thin">
        <color theme="0" tint="-0.34998626667073579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34998626667073579"/>
      </left>
      <right/>
      <top style="thin">
        <color rgb="FFC7CED5"/>
      </top>
      <bottom style="thin">
        <color theme="0" tint="-0.14999847407452621"/>
      </bottom>
      <diagonal/>
    </border>
    <border>
      <left/>
      <right/>
      <top style="thin">
        <color rgb="FFC7CED5"/>
      </top>
      <bottom style="thin">
        <color theme="0" tint="-0.14999847407452621"/>
      </bottom>
      <diagonal/>
    </border>
    <border>
      <left/>
      <right style="thin">
        <color theme="0" tint="-0.34998626667073579"/>
      </right>
      <top style="thin">
        <color rgb="FFC7CED5"/>
      </top>
      <bottom style="thin">
        <color theme="0" tint="-0.1499984740745262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14999847407452621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9847407452621"/>
      </top>
      <bottom/>
      <diagonal/>
    </border>
    <border>
      <left/>
      <right style="thin">
        <color theme="0" tint="-0.34998626667073579"/>
      </right>
      <top style="thin">
        <color theme="2" tint="-9.9978637043366805E-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rgb="FFC7CED5"/>
      </top>
      <bottom style="thin">
        <color rgb="FFC7CED5"/>
      </bottom>
      <diagonal/>
    </border>
    <border>
      <left/>
      <right/>
      <top style="thin">
        <color rgb="FFC7CED5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rgb="FFC7CED5"/>
      </top>
      <bottom style="thin">
        <color rgb="FFC7CED5"/>
      </bottom>
      <diagonal/>
    </border>
    <border>
      <left style="thin">
        <color theme="0" tint="-0.34998626667073579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0" tint="-0.34998626667073579"/>
      </left>
      <right style="thin">
        <color theme="2" tint="-0.249977111117893"/>
      </right>
      <top/>
      <bottom style="thin">
        <color theme="0" tint="-0.34998626667073579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9.9978637043366805E-2"/>
      </bottom>
      <diagonal/>
    </border>
    <border>
      <left/>
      <right style="thin">
        <color theme="0" tint="-0.34998626667073579"/>
      </right>
      <top style="thin">
        <color theme="2" tint="-0.249977111117893"/>
      </top>
      <bottom style="thin">
        <color theme="2" tint="-9.9978637043366805E-2"/>
      </bottom>
      <diagonal/>
    </border>
    <border>
      <left style="thin">
        <color theme="2" tint="-0.249977111117893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0.249977111117893"/>
      </left>
      <right/>
      <top style="thin">
        <color theme="2" tint="-9.9978637043366805E-2"/>
      </top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 style="thin">
        <color theme="2" tint="-0.249977111117893"/>
      </left>
      <right/>
      <top/>
      <bottom style="thin">
        <color theme="2" tint="-9.9978637043366805E-2"/>
      </bottom>
      <diagonal/>
    </border>
    <border>
      <left style="thin">
        <color theme="2" tint="-0.249977111117893"/>
      </left>
      <right style="thin">
        <color theme="0" tint="-0.34998626667073579"/>
      </right>
      <top style="thin">
        <color theme="2" tint="-9.9978637043366805E-2"/>
      </top>
      <bottom/>
      <diagonal/>
    </border>
    <border>
      <left style="thin">
        <color theme="2" tint="-0.249977111117893"/>
      </left>
      <right style="thin">
        <color theme="0" tint="-0.34998626667073579"/>
      </right>
      <top/>
      <bottom/>
      <diagonal/>
    </border>
    <border>
      <left style="thin">
        <color theme="2" tint="-0.249977111117893"/>
      </left>
      <right style="thin">
        <color theme="0" tint="-0.34998626667073579"/>
      </right>
      <top/>
      <bottom style="thin">
        <color theme="2" tint="-9.9978637043366805E-2"/>
      </bottom>
      <diagonal/>
    </border>
    <border>
      <left style="thin">
        <color theme="2" tint="-0.249977111117893"/>
      </left>
      <right/>
      <top style="thin">
        <color theme="2" tint="-9.9978637043366805E-2"/>
      </top>
      <bottom style="thin">
        <color theme="2" tint="-0.249977111117893"/>
      </bottom>
      <diagonal/>
    </border>
    <border>
      <left/>
      <right style="thin">
        <color theme="0" tint="-0.34998626667073579"/>
      </right>
      <top style="thin">
        <color theme="2" tint="-9.9978637043366805E-2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0" tint="-0.34998626667073579"/>
      </right>
      <top style="thin">
        <color theme="2" tint="-0.249977111117893"/>
      </top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 style="thin">
        <color rgb="FFC7CED5"/>
      </top>
      <bottom/>
      <diagonal/>
    </border>
    <border>
      <left/>
      <right/>
      <top style="thin">
        <color rgb="FFC7CED5"/>
      </top>
      <bottom/>
      <diagonal/>
    </border>
    <border>
      <left/>
      <right style="thin">
        <color theme="0" tint="-0.34998626667073579"/>
      </right>
      <top style="thin">
        <color rgb="FFC7CED5"/>
      </top>
      <bottom/>
      <diagonal/>
    </border>
    <border>
      <left style="thin">
        <color theme="0" tint="-0.34998626667073579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34998626667073579"/>
      </right>
      <top style="thin">
        <color theme="2" tint="-0.249977111117893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2" tint="-0.249977111117893"/>
      </right>
      <top style="thin">
        <color theme="0" tint="-0.34998626667073579"/>
      </top>
      <bottom/>
      <diagonal/>
    </border>
    <border>
      <left style="thin">
        <color theme="2" tint="-0.249977111117893"/>
      </left>
      <right/>
      <top style="thin">
        <color theme="0" tint="-0.34998626667073579"/>
      </top>
      <bottom style="thin">
        <color theme="2" tint="-9.9978637043366805E-2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2" tint="-9.9978637043366805E-2"/>
      </bottom>
      <diagonal/>
    </border>
    <border>
      <left style="thin">
        <color theme="2" tint="-0.249977111117893"/>
      </left>
      <right/>
      <top style="thin">
        <color theme="0" tint="-0.14996795556505021"/>
      </top>
      <bottom/>
      <diagonal/>
    </border>
    <border>
      <left style="thin">
        <color theme="2" tint="-0.249977111117893"/>
      </left>
      <right style="thin">
        <color theme="0" tint="-0.34998626667073579"/>
      </right>
      <top style="thin">
        <color theme="0" tint="-0.14996795556505021"/>
      </top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6795556505021"/>
      </top>
      <bottom style="thin">
        <color theme="0" tint="-0.14999847407452621"/>
      </bottom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34998626667073579"/>
      </right>
      <top style="thin">
        <color theme="0" tint="-0.1499679555650502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/>
      <right style="hair">
        <color indexed="64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hair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/>
      <diagonal/>
    </border>
    <border>
      <left/>
      <right style="thin">
        <color theme="0" tint="-0.499984740745262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rgb="FFC4BD97"/>
      </left>
      <right style="thin">
        <color rgb="FFC4BD97"/>
      </right>
      <top style="thin">
        <color rgb="FFC4BD97"/>
      </top>
      <bottom style="thin">
        <color rgb="FFC4BD97"/>
      </bottom>
      <diagonal/>
    </border>
    <border>
      <left style="thin">
        <color rgb="FFC4BD97"/>
      </left>
      <right style="thin">
        <color rgb="FFC4BD97"/>
      </right>
      <top style="thin">
        <color rgb="FFC4BD97"/>
      </top>
      <bottom/>
      <diagonal/>
    </border>
    <border>
      <left style="thin">
        <color rgb="FFC4BD97"/>
      </left>
      <right style="thin">
        <color rgb="FFC4BD97"/>
      </right>
      <top/>
      <bottom/>
      <diagonal/>
    </border>
    <border>
      <left style="thin">
        <color rgb="FFC4BD97"/>
      </left>
      <right style="thin">
        <color rgb="FFC4BD97"/>
      </right>
      <top/>
      <bottom style="thin">
        <color rgb="FFC4BD97"/>
      </bottom>
      <diagonal/>
    </border>
    <border>
      <left style="thin">
        <color rgb="FFC4BD97"/>
      </left>
      <right/>
      <top style="thin">
        <color rgb="FFC4BD97"/>
      </top>
      <bottom style="thin">
        <color rgb="FFC4BD97"/>
      </bottom>
      <diagonal/>
    </border>
    <border>
      <left/>
      <right/>
      <top style="thin">
        <color rgb="FFC4BD97"/>
      </top>
      <bottom style="thin">
        <color rgb="FFC4BD97"/>
      </bottom>
      <diagonal/>
    </border>
    <border>
      <left/>
      <right style="thin">
        <color rgb="FFC4BD97"/>
      </right>
      <top style="thin">
        <color rgb="FFC4BD97"/>
      </top>
      <bottom style="thin">
        <color rgb="FFC4BD97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0" fillId="0" borderId="0">
      <alignment vertical="center"/>
    </xf>
  </cellStyleXfs>
  <cellXfs count="552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3" borderId="18" xfId="0" applyFont="1" applyFill="1" applyBorder="1">
      <alignment vertical="center"/>
    </xf>
    <xf numFmtId="0" fontId="6" fillId="3" borderId="19" xfId="0" applyFont="1" applyFill="1" applyBorder="1" applyAlignment="1">
      <alignment horizontal="left" vertical="center"/>
    </xf>
    <xf numFmtId="0" fontId="6" fillId="3" borderId="20" xfId="0" applyFont="1" applyFill="1" applyBorder="1">
      <alignment vertical="center"/>
    </xf>
    <xf numFmtId="0" fontId="6" fillId="3" borderId="21" xfId="0" applyFont="1" applyFill="1" applyBorder="1">
      <alignment vertical="center"/>
    </xf>
    <xf numFmtId="0" fontId="8" fillId="3" borderId="22" xfId="0" applyFont="1" applyFill="1" applyBorder="1">
      <alignment vertical="center"/>
    </xf>
    <xf numFmtId="0" fontId="9" fillId="0" borderId="24" xfId="0" applyFont="1" applyBorder="1" applyAlignment="1">
      <alignment horizontal="left" vertical="center"/>
    </xf>
    <xf numFmtId="0" fontId="6" fillId="0" borderId="25" xfId="0" applyFont="1" applyBorder="1">
      <alignment vertical="center"/>
    </xf>
    <xf numFmtId="0" fontId="6" fillId="0" borderId="26" xfId="0" applyFont="1" applyBorder="1">
      <alignment vertical="center"/>
    </xf>
    <xf numFmtId="0" fontId="6" fillId="0" borderId="27" xfId="0" applyFont="1" applyBorder="1">
      <alignment vertical="center"/>
    </xf>
    <xf numFmtId="0" fontId="6" fillId="3" borderId="28" xfId="0" applyFont="1" applyFill="1" applyBorder="1" applyAlignment="1">
      <alignment horizontal="left" vertical="center"/>
    </xf>
    <xf numFmtId="14" fontId="9" fillId="0" borderId="29" xfId="0" quotePrefix="1" applyNumberFormat="1" applyFont="1" applyBorder="1" applyAlignment="1">
      <alignment horizontal="left" vertical="center"/>
    </xf>
    <xf numFmtId="179" fontId="5" fillId="4" borderId="30" xfId="0" applyNumberFormat="1" applyFont="1" applyFill="1" applyBorder="1">
      <alignment vertical="center"/>
    </xf>
    <xf numFmtId="179" fontId="5" fillId="4" borderId="31" xfId="0" applyNumberFormat="1" applyFont="1" applyFill="1" applyBorder="1">
      <alignment vertical="center"/>
    </xf>
    <xf numFmtId="0" fontId="5" fillId="4" borderId="31" xfId="0" applyFont="1" applyFill="1" applyBorder="1">
      <alignment vertical="center"/>
    </xf>
    <xf numFmtId="0" fontId="5" fillId="4" borderId="32" xfId="0" applyFont="1" applyFill="1" applyBorder="1">
      <alignment vertical="center"/>
    </xf>
    <xf numFmtId="0" fontId="6" fillId="0" borderId="34" xfId="0" applyFont="1" applyBorder="1">
      <alignment vertical="center"/>
    </xf>
    <xf numFmtId="0" fontId="6" fillId="0" borderId="35" xfId="0" applyFont="1" applyBorder="1">
      <alignment vertical="center"/>
    </xf>
    <xf numFmtId="0" fontId="6" fillId="0" borderId="36" xfId="0" applyFont="1" applyBorder="1">
      <alignment vertical="center"/>
    </xf>
    <xf numFmtId="0" fontId="9" fillId="0" borderId="37" xfId="0" applyFont="1" applyBorder="1" applyAlignment="1">
      <alignment horizontal="left" vertical="center"/>
    </xf>
    <xf numFmtId="0" fontId="9" fillId="4" borderId="30" xfId="0" applyFont="1" applyFill="1" applyBorder="1">
      <alignment vertical="center"/>
    </xf>
    <xf numFmtId="0" fontId="9" fillId="4" borderId="31" xfId="0" applyFont="1" applyFill="1" applyBorder="1">
      <alignment vertical="center"/>
    </xf>
    <xf numFmtId="0" fontId="9" fillId="4" borderId="32" xfId="0" applyFont="1" applyFill="1" applyBorder="1">
      <alignment vertical="center"/>
    </xf>
    <xf numFmtId="0" fontId="9" fillId="0" borderId="29" xfId="0" applyFont="1" applyBorder="1">
      <alignment vertical="center"/>
    </xf>
    <xf numFmtId="0" fontId="6" fillId="0" borderId="38" xfId="0" applyFont="1" applyBorder="1">
      <alignment vertical="center"/>
    </xf>
    <xf numFmtId="176" fontId="9" fillId="0" borderId="41" xfId="0" applyNumberFormat="1" applyFont="1" applyBorder="1" applyAlignment="1">
      <alignment horizontal="left" vertical="center"/>
    </xf>
    <xf numFmtId="0" fontId="6" fillId="0" borderId="43" xfId="0" applyFont="1" applyBorder="1">
      <alignment vertical="center"/>
    </xf>
    <xf numFmtId="0" fontId="6" fillId="0" borderId="44" xfId="0" applyFont="1" applyBorder="1">
      <alignment vertical="center"/>
    </xf>
    <xf numFmtId="49" fontId="9" fillId="0" borderId="24" xfId="0" applyNumberFormat="1" applyFont="1" applyBorder="1">
      <alignment vertical="center"/>
    </xf>
    <xf numFmtId="179" fontId="5" fillId="4" borderId="25" xfId="0" applyNumberFormat="1" applyFont="1" applyFill="1" applyBorder="1">
      <alignment vertical="center"/>
    </xf>
    <xf numFmtId="179" fontId="5" fillId="4" borderId="26" xfId="0" applyNumberFormat="1" applyFont="1" applyFill="1" applyBorder="1">
      <alignment vertical="center"/>
    </xf>
    <xf numFmtId="0" fontId="5" fillId="4" borderId="26" xfId="0" applyFont="1" applyFill="1" applyBorder="1">
      <alignment vertical="center"/>
    </xf>
    <xf numFmtId="0" fontId="5" fillId="4" borderId="27" xfId="0" applyFont="1" applyFill="1" applyBorder="1">
      <alignment vertical="center"/>
    </xf>
    <xf numFmtId="49" fontId="9" fillId="0" borderId="29" xfId="0" applyNumberFormat="1" applyFont="1" applyBorder="1">
      <alignment vertical="center"/>
    </xf>
    <xf numFmtId="0" fontId="11" fillId="3" borderId="18" xfId="0" applyFont="1" applyFill="1" applyBorder="1">
      <alignment vertical="center"/>
    </xf>
    <xf numFmtId="0" fontId="9" fillId="3" borderId="20" xfId="0" applyFont="1" applyFill="1" applyBorder="1">
      <alignment vertical="center"/>
    </xf>
    <xf numFmtId="0" fontId="8" fillId="3" borderId="48" xfId="0" applyFont="1" applyFill="1" applyBorder="1">
      <alignment vertical="center"/>
    </xf>
    <xf numFmtId="0" fontId="9" fillId="4" borderId="25" xfId="0" applyFont="1" applyFill="1" applyBorder="1">
      <alignment vertical="center"/>
    </xf>
    <xf numFmtId="0" fontId="9" fillId="4" borderId="26" xfId="0" applyFont="1" applyFill="1" applyBorder="1">
      <alignment vertical="center"/>
    </xf>
    <xf numFmtId="0" fontId="9" fillId="4" borderId="27" xfId="0" applyFont="1" applyFill="1" applyBorder="1">
      <alignment vertical="center"/>
    </xf>
    <xf numFmtId="0" fontId="6" fillId="3" borderId="22" xfId="0" applyFont="1" applyFill="1" applyBorder="1">
      <alignment vertical="center"/>
    </xf>
    <xf numFmtId="0" fontId="9" fillId="0" borderId="45" xfId="0" applyFont="1" applyBorder="1">
      <alignment vertical="center"/>
    </xf>
    <xf numFmtId="0" fontId="9" fillId="0" borderId="46" xfId="0" applyFont="1" applyBorder="1">
      <alignment vertical="center"/>
    </xf>
    <xf numFmtId="0" fontId="9" fillId="0" borderId="47" xfId="0" applyFont="1" applyBorder="1">
      <alignment vertical="center"/>
    </xf>
    <xf numFmtId="0" fontId="9" fillId="4" borderId="45" xfId="0" applyFont="1" applyFill="1" applyBorder="1">
      <alignment vertical="center"/>
    </xf>
    <xf numFmtId="0" fontId="9" fillId="4" borderId="46" xfId="0" applyFont="1" applyFill="1" applyBorder="1">
      <alignment vertical="center"/>
    </xf>
    <xf numFmtId="0" fontId="9" fillId="4" borderId="47" xfId="0" applyFont="1" applyFill="1" applyBorder="1">
      <alignment vertical="center"/>
    </xf>
    <xf numFmtId="0" fontId="9" fillId="0" borderId="29" xfId="0" applyFont="1" applyBorder="1" applyAlignment="1">
      <alignment horizontal="left" vertical="center"/>
    </xf>
    <xf numFmtId="0" fontId="9" fillId="0" borderId="29" xfId="0" quotePrefix="1" applyFont="1" applyBorder="1">
      <alignment vertical="center"/>
    </xf>
    <xf numFmtId="0" fontId="6" fillId="3" borderId="49" xfId="0" applyFont="1" applyFill="1" applyBorder="1">
      <alignment vertical="center"/>
    </xf>
    <xf numFmtId="0" fontId="6" fillId="3" borderId="43" xfId="0" applyFont="1" applyFill="1" applyBorder="1" applyAlignment="1">
      <alignment horizontal="left" vertical="center"/>
    </xf>
    <xf numFmtId="0" fontId="6" fillId="0" borderId="42" xfId="0" applyFont="1" applyBorder="1">
      <alignment vertical="center"/>
    </xf>
    <xf numFmtId="0" fontId="7" fillId="3" borderId="19" xfId="0" applyFont="1" applyFill="1" applyBorder="1">
      <alignment vertical="center"/>
    </xf>
    <xf numFmtId="0" fontId="8" fillId="3" borderId="0" xfId="0" applyFont="1" applyFill="1">
      <alignment vertical="center"/>
    </xf>
    <xf numFmtId="0" fontId="11" fillId="3" borderId="19" xfId="0" applyFont="1" applyFill="1" applyBorder="1">
      <alignment vertical="center"/>
    </xf>
    <xf numFmtId="0" fontId="6" fillId="3" borderId="43" xfId="0" applyFont="1" applyFill="1" applyBorder="1">
      <alignment vertical="center"/>
    </xf>
    <xf numFmtId="0" fontId="8" fillId="3" borderId="54" xfId="0" applyFont="1" applyFill="1" applyBorder="1">
      <alignment vertical="center"/>
    </xf>
    <xf numFmtId="180" fontId="10" fillId="0" borderId="33" xfId="0" applyNumberFormat="1" applyFont="1" applyBorder="1" applyAlignment="1">
      <alignment horizontal="left" vertical="center"/>
    </xf>
    <xf numFmtId="0" fontId="8" fillId="3" borderId="61" xfId="0" applyFont="1" applyFill="1" applyBorder="1" applyAlignment="1">
      <alignment horizontal="left" vertical="center"/>
    </xf>
    <xf numFmtId="0" fontId="8" fillId="3" borderId="33" xfId="0" applyFont="1" applyFill="1" applyBorder="1" applyAlignment="1">
      <alignment horizontal="left" vertical="center"/>
    </xf>
    <xf numFmtId="0" fontId="8" fillId="3" borderId="56" xfId="0" applyFont="1" applyFill="1" applyBorder="1" applyAlignment="1">
      <alignment horizontal="left" vertical="center"/>
    </xf>
    <xf numFmtId="176" fontId="9" fillId="0" borderId="62" xfId="0" applyNumberFormat="1" applyFont="1" applyBorder="1" applyAlignment="1">
      <alignment horizontal="left" vertical="center"/>
    </xf>
    <xf numFmtId="38" fontId="9" fillId="0" borderId="29" xfId="1" applyFont="1" applyFill="1" applyBorder="1" applyAlignment="1">
      <alignment vertical="center"/>
    </xf>
    <xf numFmtId="38" fontId="9" fillId="0" borderId="39" xfId="0" applyNumberFormat="1" applyFont="1" applyBorder="1" applyAlignment="1">
      <alignment horizontal="right" vertical="center"/>
    </xf>
    <xf numFmtId="0" fontId="9" fillId="0" borderId="37" xfId="0" applyFont="1" applyBorder="1">
      <alignment vertical="center"/>
    </xf>
    <xf numFmtId="49" fontId="9" fillId="0" borderId="39" xfId="0" applyNumberFormat="1" applyFont="1" applyBorder="1">
      <alignment vertical="center"/>
    </xf>
    <xf numFmtId="179" fontId="5" fillId="4" borderId="64" xfId="0" applyNumberFormat="1" applyFont="1" applyFill="1" applyBorder="1">
      <alignment vertical="center"/>
    </xf>
    <xf numFmtId="179" fontId="5" fillId="4" borderId="65" xfId="0" applyNumberFormat="1" applyFont="1" applyFill="1" applyBorder="1">
      <alignment vertical="center"/>
    </xf>
    <xf numFmtId="0" fontId="5" fillId="4" borderId="65" xfId="0" applyFont="1" applyFill="1" applyBorder="1">
      <alignment vertical="center"/>
    </xf>
    <xf numFmtId="0" fontId="5" fillId="4" borderId="66" xfId="0" applyFont="1" applyFill="1" applyBorder="1">
      <alignment vertical="center"/>
    </xf>
    <xf numFmtId="49" fontId="9" fillId="0" borderId="63" xfId="0" applyNumberFormat="1" applyFont="1" applyBorder="1">
      <alignment vertical="center"/>
    </xf>
    <xf numFmtId="179" fontId="5" fillId="4" borderId="67" xfId="0" applyNumberFormat="1" applyFont="1" applyFill="1" applyBorder="1">
      <alignment vertical="center"/>
    </xf>
    <xf numFmtId="179" fontId="5" fillId="4" borderId="68" xfId="0" applyNumberFormat="1" applyFont="1" applyFill="1" applyBorder="1">
      <alignment vertical="center"/>
    </xf>
    <xf numFmtId="0" fontId="5" fillId="4" borderId="68" xfId="0" applyFont="1" applyFill="1" applyBorder="1">
      <alignment vertical="center"/>
    </xf>
    <xf numFmtId="0" fontId="5" fillId="4" borderId="69" xfId="0" applyFont="1" applyFill="1" applyBorder="1">
      <alignment vertical="center"/>
    </xf>
    <xf numFmtId="0" fontId="9" fillId="0" borderId="71" xfId="0" applyFont="1" applyBorder="1">
      <alignment vertical="center"/>
    </xf>
    <xf numFmtId="0" fontId="8" fillId="3" borderId="72" xfId="0" applyFont="1" applyFill="1" applyBorder="1">
      <alignment vertical="center"/>
    </xf>
    <xf numFmtId="0" fontId="9" fillId="0" borderId="39" xfId="0" applyFont="1" applyBorder="1">
      <alignment vertical="center"/>
    </xf>
    <xf numFmtId="0" fontId="8" fillId="3" borderId="75" xfId="0" applyFont="1" applyFill="1" applyBorder="1">
      <alignment vertical="center"/>
    </xf>
    <xf numFmtId="0" fontId="8" fillId="3" borderId="76" xfId="0" applyFont="1" applyFill="1" applyBorder="1" applyAlignment="1">
      <alignment horizontal="left" vertical="center"/>
    </xf>
    <xf numFmtId="38" fontId="9" fillId="0" borderId="77" xfId="1" applyFont="1" applyFill="1" applyBorder="1" applyAlignment="1">
      <alignment vertical="center"/>
    </xf>
    <xf numFmtId="0" fontId="6" fillId="0" borderId="78" xfId="0" applyFont="1" applyBorder="1">
      <alignment vertical="center"/>
    </xf>
    <xf numFmtId="0" fontId="6" fillId="0" borderId="79" xfId="0" applyFont="1" applyBorder="1">
      <alignment vertical="center"/>
    </xf>
    <xf numFmtId="182" fontId="6" fillId="0" borderId="29" xfId="0" applyNumberFormat="1" applyFont="1" applyBorder="1" applyAlignment="1">
      <alignment horizontal="left" vertical="center"/>
    </xf>
    <xf numFmtId="0" fontId="6" fillId="3" borderId="89" xfId="0" applyFont="1" applyFill="1" applyBorder="1" applyAlignment="1">
      <alignment horizontal="center" vertical="center"/>
    </xf>
    <xf numFmtId="0" fontId="3" fillId="0" borderId="89" xfId="0" applyFont="1" applyBorder="1">
      <alignment vertical="center"/>
    </xf>
    <xf numFmtId="0" fontId="13" fillId="0" borderId="5" xfId="0" applyFont="1" applyBorder="1">
      <alignment vertical="center"/>
    </xf>
    <xf numFmtId="0" fontId="13" fillId="0" borderId="3" xfId="0" applyFont="1" applyBorder="1">
      <alignment vertical="center"/>
    </xf>
    <xf numFmtId="0" fontId="13" fillId="0" borderId="6" xfId="0" applyFont="1" applyBorder="1">
      <alignment vertical="center"/>
    </xf>
    <xf numFmtId="0" fontId="13" fillId="0" borderId="0" xfId="0" applyFont="1">
      <alignment vertical="center"/>
    </xf>
    <xf numFmtId="0" fontId="13" fillId="0" borderId="7" xfId="0" applyFont="1" applyBorder="1">
      <alignment vertical="center"/>
    </xf>
    <xf numFmtId="0" fontId="13" fillId="0" borderId="8" xfId="0" applyFont="1" applyBorder="1">
      <alignment vertical="center"/>
    </xf>
    <xf numFmtId="177" fontId="4" fillId="0" borderId="8" xfId="0" applyNumberFormat="1" applyFont="1" applyBorder="1" applyAlignment="1"/>
    <xf numFmtId="0" fontId="13" fillId="0" borderId="7" xfId="0" applyFont="1" applyBorder="1" applyAlignment="1"/>
    <xf numFmtId="0" fontId="13" fillId="0" borderId="0" xfId="0" applyFont="1" applyAlignment="1"/>
    <xf numFmtId="0" fontId="13" fillId="0" borderId="8" xfId="0" applyFont="1" applyBorder="1" applyAlignment="1"/>
    <xf numFmtId="0" fontId="16" fillId="0" borderId="0" xfId="0" applyFont="1">
      <alignment vertical="center"/>
    </xf>
    <xf numFmtId="0" fontId="16" fillId="0" borderId="1" xfId="0" applyFont="1" applyBorder="1" applyAlignment="1"/>
    <xf numFmtId="0" fontId="18" fillId="0" borderId="1" xfId="0" applyFont="1" applyBorder="1" applyAlignment="1"/>
    <xf numFmtId="0" fontId="16" fillId="0" borderId="1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4" fillId="0" borderId="0" xfId="0" applyFont="1" applyAlignment="1">
      <alignment vertical="center" shrinkToFit="1"/>
    </xf>
    <xf numFmtId="0" fontId="4" fillId="0" borderId="0" xfId="0" applyFont="1">
      <alignment vertical="center"/>
    </xf>
    <xf numFmtId="0" fontId="16" fillId="0" borderId="0" xfId="0" applyFont="1" applyAlignment="1">
      <alignment horizontal="center"/>
    </xf>
    <xf numFmtId="0" fontId="13" fillId="0" borderId="14" xfId="0" applyFont="1" applyBorder="1">
      <alignment vertical="center"/>
    </xf>
    <xf numFmtId="0" fontId="13" fillId="0" borderId="1" xfId="0" applyFont="1" applyBorder="1">
      <alignment vertical="center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>
      <alignment vertical="center"/>
    </xf>
    <xf numFmtId="0" fontId="13" fillId="0" borderId="9" xfId="0" applyFont="1" applyBorder="1">
      <alignment vertical="center"/>
    </xf>
    <xf numFmtId="0" fontId="4" fillId="0" borderId="1" xfId="0" applyFont="1" applyBorder="1" applyAlignment="1">
      <alignment shrinkToFit="1"/>
    </xf>
    <xf numFmtId="0" fontId="16" fillId="0" borderId="0" xfId="0" applyFont="1" applyAlignment="1">
      <alignment horizontal="center" vertical="center"/>
    </xf>
    <xf numFmtId="38" fontId="16" fillId="0" borderId="0" xfId="1" applyFont="1">
      <alignment vertical="center"/>
    </xf>
    <xf numFmtId="177" fontId="4" fillId="0" borderId="0" xfId="0" applyNumberFormat="1" applyFont="1">
      <alignment vertical="center"/>
    </xf>
    <xf numFmtId="0" fontId="4" fillId="5" borderId="4" xfId="0" applyFont="1" applyFill="1" applyBorder="1" applyAlignment="1">
      <alignment horizontal="center" vertical="center"/>
    </xf>
    <xf numFmtId="38" fontId="4" fillId="5" borderId="4" xfId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38" fontId="4" fillId="0" borderId="4" xfId="1" applyFont="1" applyFill="1" applyBorder="1" applyAlignment="1">
      <alignment horizontal="right" vertical="center" shrinkToFit="1"/>
    </xf>
    <xf numFmtId="0" fontId="4" fillId="0" borderId="4" xfId="0" applyFont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/>
    </xf>
    <xf numFmtId="38" fontId="4" fillId="6" borderId="4" xfId="1" applyFont="1" applyFill="1" applyBorder="1" applyAlignment="1">
      <alignment horizontal="right" vertical="center" shrinkToFit="1"/>
    </xf>
    <xf numFmtId="0" fontId="4" fillId="6" borderId="4" xfId="0" applyFont="1" applyFill="1" applyBorder="1" applyAlignment="1">
      <alignment horizontal="left" vertical="center" wrapText="1"/>
    </xf>
    <xf numFmtId="0" fontId="4" fillId="0" borderId="10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38" fontId="4" fillId="0" borderId="2" xfId="1" applyFont="1" applyBorder="1">
      <alignment vertical="center"/>
    </xf>
    <xf numFmtId="0" fontId="4" fillId="0" borderId="11" xfId="0" applyFont="1" applyBorder="1">
      <alignment vertical="center"/>
    </xf>
    <xf numFmtId="176" fontId="4" fillId="0" borderId="4" xfId="0" applyNumberFormat="1" applyFont="1" applyBorder="1" applyAlignment="1">
      <alignment horizontal="right" vertical="center" shrinkToFit="1"/>
    </xf>
    <xf numFmtId="0" fontId="4" fillId="0" borderId="4" xfId="0" applyFont="1" applyBorder="1" applyAlignment="1">
      <alignment horizontal="center" vertical="center" wrapText="1"/>
    </xf>
    <xf numFmtId="38" fontId="4" fillId="0" borderId="4" xfId="0" applyNumberFormat="1" applyFont="1" applyBorder="1" applyAlignment="1">
      <alignment horizontal="right" vertical="center" shrinkToFit="1"/>
    </xf>
    <xf numFmtId="38" fontId="4" fillId="0" borderId="4" xfId="1" applyFont="1" applyFill="1" applyBorder="1" applyAlignment="1">
      <alignment vertical="center" wrapText="1"/>
    </xf>
    <xf numFmtId="176" fontId="4" fillId="6" borderId="4" xfId="0" applyNumberFormat="1" applyFont="1" applyFill="1" applyBorder="1" applyAlignment="1">
      <alignment horizontal="right" vertical="center" shrinkToFit="1"/>
    </xf>
    <xf numFmtId="0" fontId="4" fillId="6" borderId="4" xfId="0" applyFont="1" applyFill="1" applyBorder="1" applyAlignment="1">
      <alignment horizontal="center" vertical="center" wrapText="1"/>
    </xf>
    <xf numFmtId="38" fontId="4" fillId="6" borderId="4" xfId="0" applyNumberFormat="1" applyFont="1" applyFill="1" applyBorder="1" applyAlignment="1">
      <alignment horizontal="right" vertical="center" shrinkToFit="1"/>
    </xf>
    <xf numFmtId="38" fontId="4" fillId="6" borderId="4" xfId="1" applyFont="1" applyFill="1" applyBorder="1" applyAlignment="1">
      <alignment vertical="center" wrapText="1"/>
    </xf>
    <xf numFmtId="3" fontId="4" fillId="0" borderId="2" xfId="0" applyNumberFormat="1" applyFont="1" applyBorder="1">
      <alignment vertical="center"/>
    </xf>
    <xf numFmtId="3" fontId="4" fillId="0" borderId="2" xfId="0" applyNumberFormat="1" applyFont="1" applyBorder="1" applyAlignment="1">
      <alignment horizontal="center" vertical="center"/>
    </xf>
    <xf numFmtId="38" fontId="4" fillId="0" borderId="11" xfId="1" applyFont="1" applyBorder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38" fontId="4" fillId="0" borderId="4" xfId="1" applyFont="1" applyFill="1" applyBorder="1" applyAlignment="1">
      <alignment vertical="center" shrinkToFit="1"/>
    </xf>
    <xf numFmtId="38" fontId="4" fillId="6" borderId="4" xfId="1" applyFont="1" applyFill="1" applyBorder="1" applyAlignment="1">
      <alignment vertical="center" shrinkToFit="1"/>
    </xf>
    <xf numFmtId="176" fontId="4" fillId="0" borderId="4" xfId="0" applyNumberFormat="1" applyFont="1" applyBorder="1" applyAlignment="1">
      <alignment vertical="center" shrinkToFit="1"/>
    </xf>
    <xf numFmtId="49" fontId="4" fillId="0" borderId="4" xfId="0" applyNumberFormat="1" applyFont="1" applyBorder="1" applyAlignment="1">
      <alignment horizontal="center" vertical="center" shrinkToFit="1"/>
    </xf>
    <xf numFmtId="3" fontId="4" fillId="0" borderId="4" xfId="0" applyNumberFormat="1" applyFont="1" applyBorder="1" applyAlignment="1">
      <alignment horizontal="right" vertical="center" shrinkToFit="1"/>
    </xf>
    <xf numFmtId="0" fontId="16" fillId="0" borderId="4" xfId="0" applyFont="1" applyBorder="1" applyAlignment="1">
      <alignment horizontal="left" vertical="center" wrapText="1"/>
    </xf>
    <xf numFmtId="176" fontId="4" fillId="6" borderId="4" xfId="0" applyNumberFormat="1" applyFont="1" applyFill="1" applyBorder="1" applyAlignment="1">
      <alignment vertical="center" shrinkToFit="1"/>
    </xf>
    <xf numFmtId="49" fontId="4" fillId="6" borderId="4" xfId="0" applyNumberFormat="1" applyFont="1" applyFill="1" applyBorder="1" applyAlignment="1">
      <alignment horizontal="center" vertical="center" shrinkToFit="1"/>
    </xf>
    <xf numFmtId="3" fontId="4" fillId="6" borderId="4" xfId="0" applyNumberFormat="1" applyFont="1" applyFill="1" applyBorder="1" applyAlignment="1">
      <alignment horizontal="right" vertical="center" shrinkToFit="1"/>
    </xf>
    <xf numFmtId="0" fontId="16" fillId="6" borderId="4" xfId="0" applyFont="1" applyFill="1" applyBorder="1" applyAlignment="1">
      <alignment horizontal="left" vertical="center" wrapText="1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16" fillId="0" borderId="2" xfId="0" applyFont="1" applyBorder="1">
      <alignment vertical="center"/>
    </xf>
    <xf numFmtId="0" fontId="16" fillId="0" borderId="1" xfId="0" applyFont="1" applyBorder="1">
      <alignment vertical="center"/>
    </xf>
    <xf numFmtId="6" fontId="19" fillId="0" borderId="0" xfId="1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184" fontId="4" fillId="0" borderId="4" xfId="0" applyNumberFormat="1" applyFont="1" applyBorder="1" applyAlignment="1">
      <alignment vertical="center" shrinkToFit="1"/>
    </xf>
    <xf numFmtId="184" fontId="4" fillId="6" borderId="4" xfId="0" applyNumberFormat="1" applyFont="1" applyFill="1" applyBorder="1" applyAlignment="1">
      <alignment vertical="center" shrinkToFit="1"/>
    </xf>
    <xf numFmtId="0" fontId="16" fillId="3" borderId="1" xfId="0" applyFont="1" applyFill="1" applyBorder="1">
      <alignment vertical="center"/>
    </xf>
    <xf numFmtId="0" fontId="16" fillId="3" borderId="9" xfId="0" applyFont="1" applyFill="1" applyBorder="1">
      <alignment vertical="center"/>
    </xf>
    <xf numFmtId="0" fontId="16" fillId="3" borderId="2" xfId="0" applyFont="1" applyFill="1" applyBorder="1">
      <alignment vertical="center"/>
    </xf>
    <xf numFmtId="0" fontId="16" fillId="3" borderId="11" xfId="0" applyFont="1" applyFill="1" applyBorder="1">
      <alignment vertical="center"/>
    </xf>
    <xf numFmtId="0" fontId="20" fillId="0" borderId="0" xfId="0" applyFont="1" applyAlignment="1"/>
    <xf numFmtId="0" fontId="4" fillId="5" borderId="17" xfId="0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horizontal="center" vertical="center"/>
    </xf>
    <xf numFmtId="38" fontId="4" fillId="0" borderId="83" xfId="1" applyFont="1" applyFill="1" applyBorder="1" applyAlignment="1">
      <alignment vertical="center" shrinkToFit="1"/>
    </xf>
    <xf numFmtId="38" fontId="4" fillId="6" borderId="2" xfId="1" applyFont="1" applyFill="1" applyBorder="1" applyAlignment="1">
      <alignment horizontal="center" vertical="center"/>
    </xf>
    <xf numFmtId="38" fontId="4" fillId="6" borderId="83" xfId="1" applyFont="1" applyFill="1" applyBorder="1" applyAlignment="1">
      <alignment vertical="center" shrinkToFit="1"/>
    </xf>
    <xf numFmtId="0" fontId="16" fillId="0" borderId="3" xfId="0" applyFont="1" applyBorder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shrinkToFit="1"/>
    </xf>
    <xf numFmtId="0" fontId="4" fillId="6" borderId="4" xfId="0" applyFont="1" applyFill="1" applyBorder="1" applyAlignment="1">
      <alignment horizontal="center" vertical="center" shrinkToFit="1"/>
    </xf>
    <xf numFmtId="183" fontId="4" fillId="0" borderId="4" xfId="0" applyNumberFormat="1" applyFont="1" applyBorder="1" applyAlignment="1">
      <alignment vertical="center" shrinkToFit="1"/>
    </xf>
    <xf numFmtId="183" fontId="4" fillId="6" borderId="4" xfId="0" applyNumberFormat="1" applyFont="1" applyFill="1" applyBorder="1" applyAlignment="1">
      <alignment vertical="center" shrinkToFit="1"/>
    </xf>
    <xf numFmtId="0" fontId="4" fillId="2" borderId="4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38" fontId="12" fillId="0" borderId="82" xfId="0" applyNumberFormat="1" applyFont="1" applyBorder="1" applyAlignment="1">
      <alignment vertical="center" shrinkToFit="1"/>
    </xf>
    <xf numFmtId="38" fontId="12" fillId="0" borderId="85" xfId="0" applyNumberFormat="1" applyFont="1" applyBorder="1" applyAlignment="1">
      <alignment vertical="center" shrinkToFit="1"/>
    </xf>
    <xf numFmtId="38" fontId="12" fillId="6" borderId="87" xfId="0" applyNumberFormat="1" applyFont="1" applyFill="1" applyBorder="1" applyAlignment="1">
      <alignment vertical="center" shrinkToFit="1"/>
    </xf>
    <xf numFmtId="38" fontId="12" fillId="6" borderId="85" xfId="0" applyNumberFormat="1" applyFont="1" applyFill="1" applyBorder="1" applyAlignment="1">
      <alignment vertical="center" shrinkToFit="1"/>
    </xf>
    <xf numFmtId="38" fontId="12" fillId="0" borderId="87" xfId="0" applyNumberFormat="1" applyFont="1" applyBorder="1" applyAlignment="1">
      <alignment vertical="center" shrinkToFit="1"/>
    </xf>
    <xf numFmtId="0" fontId="25" fillId="0" borderId="0" xfId="0" applyFont="1">
      <alignment vertical="center"/>
    </xf>
    <xf numFmtId="0" fontId="15" fillId="0" borderId="0" xfId="0" applyFont="1">
      <alignment vertical="center"/>
    </xf>
    <xf numFmtId="0" fontId="4" fillId="0" borderId="0" xfId="0" applyFont="1" applyAlignment="1"/>
    <xf numFmtId="0" fontId="4" fillId="5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38" fontId="4" fillId="0" borderId="10" xfId="1" applyFont="1" applyFill="1" applyBorder="1" applyAlignment="1">
      <alignment vertical="center" shrinkToFit="1"/>
    </xf>
    <xf numFmtId="38" fontId="4" fillId="0" borderId="2" xfId="1" applyFont="1" applyFill="1" applyBorder="1" applyAlignment="1">
      <alignment horizontal="center" vertical="center" shrinkToFit="1"/>
    </xf>
    <xf numFmtId="38" fontId="4" fillId="6" borderId="10" xfId="1" applyFont="1" applyFill="1" applyBorder="1" applyAlignment="1">
      <alignment vertical="center" shrinkToFit="1"/>
    </xf>
    <xf numFmtId="38" fontId="4" fillId="6" borderId="2" xfId="1" applyFont="1" applyFill="1" applyBorder="1" applyAlignment="1">
      <alignment horizontal="center" vertical="center" shrinkToFit="1"/>
    </xf>
    <xf numFmtId="38" fontId="4" fillId="0" borderId="10" xfId="0" applyNumberFormat="1" applyFont="1" applyBorder="1" applyAlignment="1">
      <alignment vertical="center" shrinkToFit="1"/>
    </xf>
    <xf numFmtId="38" fontId="4" fillId="0" borderId="2" xfId="0" applyNumberFormat="1" applyFont="1" applyBorder="1" applyAlignment="1">
      <alignment horizontal="center" vertical="center" shrinkToFit="1"/>
    </xf>
    <xf numFmtId="38" fontId="4" fillId="0" borderId="83" xfId="0" applyNumberFormat="1" applyFont="1" applyBorder="1" applyAlignment="1">
      <alignment vertical="center" shrinkToFit="1"/>
    </xf>
    <xf numFmtId="38" fontId="4" fillId="6" borderId="10" xfId="0" applyNumberFormat="1" applyFont="1" applyFill="1" applyBorder="1" applyAlignment="1">
      <alignment vertical="center" shrinkToFit="1"/>
    </xf>
    <xf numFmtId="38" fontId="4" fillId="6" borderId="2" xfId="0" applyNumberFormat="1" applyFont="1" applyFill="1" applyBorder="1" applyAlignment="1">
      <alignment horizontal="center" vertical="center" shrinkToFit="1"/>
    </xf>
    <xf numFmtId="38" fontId="4" fillId="6" borderId="83" xfId="0" applyNumberFormat="1" applyFont="1" applyFill="1" applyBorder="1" applyAlignment="1">
      <alignment vertical="center" shrinkToFit="1"/>
    </xf>
    <xf numFmtId="0" fontId="4" fillId="0" borderId="10" xfId="0" applyFont="1" applyBorder="1" applyAlignment="1">
      <alignment horizontal="center" vertical="center"/>
    </xf>
    <xf numFmtId="38" fontId="4" fillId="0" borderId="5" xfId="0" applyNumberFormat="1" applyFont="1" applyBorder="1">
      <alignment vertical="center"/>
    </xf>
    <xf numFmtId="0" fontId="4" fillId="0" borderId="14" xfId="0" applyFont="1" applyBorder="1" applyAlignment="1">
      <alignment horizontal="center" vertical="center"/>
    </xf>
    <xf numFmtId="38" fontId="4" fillId="0" borderId="7" xfId="0" applyNumberFormat="1" applyFont="1" applyBorder="1">
      <alignment vertical="center"/>
    </xf>
    <xf numFmtId="184" fontId="4" fillId="0" borderId="11" xfId="0" applyNumberFormat="1" applyFont="1" applyBorder="1" applyAlignment="1">
      <alignment horizontal="right" vertical="center" shrinkToFit="1"/>
    </xf>
    <xf numFmtId="184" fontId="4" fillId="6" borderId="11" xfId="0" applyNumberFormat="1" applyFont="1" applyFill="1" applyBorder="1" applyAlignment="1">
      <alignment horizontal="right" vertical="center" shrinkToFit="1"/>
    </xf>
    <xf numFmtId="176" fontId="4" fillId="0" borderId="11" xfId="0" applyNumberFormat="1" applyFont="1" applyBorder="1" applyAlignment="1">
      <alignment vertical="center" shrinkToFit="1"/>
    </xf>
    <xf numFmtId="176" fontId="4" fillId="6" borderId="11" xfId="0" applyNumberFormat="1" applyFont="1" applyFill="1" applyBorder="1" applyAlignment="1">
      <alignment vertical="center" shrinkToFit="1"/>
    </xf>
    <xf numFmtId="0" fontId="4" fillId="6" borderId="4" xfId="0" applyFont="1" applyFill="1" applyBorder="1" applyAlignment="1">
      <alignment vertical="center" shrinkToFit="1"/>
    </xf>
    <xf numFmtId="38" fontId="4" fillId="0" borderId="9" xfId="0" applyNumberFormat="1" applyFont="1" applyBorder="1" applyAlignment="1">
      <alignment vertical="center" shrinkToFit="1"/>
    </xf>
    <xf numFmtId="183" fontId="4" fillId="0" borderId="2" xfId="0" applyNumberFormat="1" applyFont="1" applyBorder="1" applyAlignment="1">
      <alignment horizontal="right" vertical="center" shrinkToFit="1"/>
    </xf>
    <xf numFmtId="38" fontId="4" fillId="0" borderId="4" xfId="0" applyNumberFormat="1" applyFont="1" applyBorder="1" applyAlignment="1">
      <alignment vertical="center" shrinkToFit="1"/>
    </xf>
    <xf numFmtId="183" fontId="4" fillId="6" borderId="2" xfId="0" applyNumberFormat="1" applyFont="1" applyFill="1" applyBorder="1" applyAlignment="1">
      <alignment horizontal="right" vertical="center" shrinkToFit="1"/>
    </xf>
    <xf numFmtId="38" fontId="4" fillId="6" borderId="4" xfId="0" applyNumberFormat="1" applyFont="1" applyFill="1" applyBorder="1" applyAlignment="1">
      <alignment vertical="center" shrinkToFit="1"/>
    </xf>
    <xf numFmtId="0" fontId="4" fillId="0" borderId="1" xfId="0" quotePrefix="1" applyFont="1" applyBorder="1" applyAlignment="1">
      <alignment horizontal="left" shrinkToFit="1"/>
    </xf>
    <xf numFmtId="177" fontId="4" fillId="0" borderId="0" xfId="0" applyNumberFormat="1" applyFont="1" applyAlignment="1">
      <alignment horizontal="right" vertical="center" shrinkToFit="1"/>
    </xf>
    <xf numFmtId="177" fontId="4" fillId="0" borderId="0" xfId="0" applyNumberFormat="1" applyFont="1" applyAlignment="1">
      <alignment vertical="center" shrinkToFit="1"/>
    </xf>
    <xf numFmtId="0" fontId="4" fillId="0" borderId="1" xfId="0" quotePrefix="1" applyFont="1" applyBorder="1" applyAlignment="1">
      <alignment horizontal="right" vertical="center" shrinkToFit="1"/>
    </xf>
    <xf numFmtId="0" fontId="4" fillId="0" borderId="1" xfId="0" quotePrefix="1" applyFont="1" applyBorder="1" applyAlignment="1">
      <alignment horizontal="left" vertical="center" shrinkToFit="1"/>
    </xf>
    <xf numFmtId="9" fontId="4" fillId="0" borderId="4" xfId="0" applyNumberFormat="1" applyFont="1" applyBorder="1" applyAlignment="1">
      <alignment horizontal="right" vertical="center" shrinkToFit="1"/>
    </xf>
    <xf numFmtId="9" fontId="4" fillId="6" borderId="4" xfId="0" applyNumberFormat="1" applyFont="1" applyFill="1" applyBorder="1" applyAlignment="1">
      <alignment horizontal="right" vertical="center" shrinkToFit="1"/>
    </xf>
    <xf numFmtId="9" fontId="4" fillId="0" borderId="4" xfId="1" applyNumberFormat="1" applyFont="1" applyFill="1" applyBorder="1" applyAlignment="1">
      <alignment horizontal="right" vertical="center" shrinkToFit="1"/>
    </xf>
    <xf numFmtId="9" fontId="4" fillId="6" borderId="4" xfId="1" applyNumberFormat="1" applyFont="1" applyFill="1" applyBorder="1" applyAlignment="1">
      <alignment horizontal="right" vertical="center" shrinkToFit="1"/>
    </xf>
    <xf numFmtId="9" fontId="4" fillId="0" borderId="17" xfId="2" applyFont="1" applyFill="1" applyBorder="1" applyAlignment="1">
      <alignment vertical="center" shrinkToFit="1"/>
    </xf>
    <xf numFmtId="9" fontId="4" fillId="6" borderId="17" xfId="2" applyFont="1" applyFill="1" applyBorder="1" applyAlignment="1">
      <alignment vertical="center" shrinkToFit="1"/>
    </xf>
    <xf numFmtId="9" fontId="4" fillId="0" borderId="17" xfId="2" applyFont="1" applyFill="1" applyBorder="1" applyAlignment="1">
      <alignment vertical="center"/>
    </xf>
    <xf numFmtId="9" fontId="4" fillId="6" borderId="17" xfId="2" applyFont="1" applyFill="1" applyBorder="1" applyAlignment="1">
      <alignment vertical="center"/>
    </xf>
    <xf numFmtId="9" fontId="12" fillId="0" borderId="82" xfId="0" applyNumberFormat="1" applyFont="1" applyBorder="1" applyAlignment="1">
      <alignment vertical="center" shrinkToFit="1"/>
    </xf>
    <xf numFmtId="9" fontId="12" fillId="0" borderId="85" xfId="0" applyNumberFormat="1" applyFont="1" applyBorder="1" applyAlignment="1">
      <alignment vertical="center" shrinkToFit="1"/>
    </xf>
    <xf numFmtId="9" fontId="12" fillId="6" borderId="87" xfId="0" applyNumberFormat="1" applyFont="1" applyFill="1" applyBorder="1" applyAlignment="1">
      <alignment vertical="center" shrinkToFit="1"/>
    </xf>
    <xf numFmtId="9" fontId="12" fillId="6" borderId="85" xfId="0" applyNumberFormat="1" applyFont="1" applyFill="1" applyBorder="1" applyAlignment="1">
      <alignment vertical="center" shrinkToFit="1"/>
    </xf>
    <xf numFmtId="9" fontId="12" fillId="0" borderId="87" xfId="0" applyNumberFormat="1" applyFont="1" applyBorder="1" applyAlignment="1">
      <alignment vertical="center" shrinkToFit="1"/>
    </xf>
    <xf numFmtId="0" fontId="6" fillId="0" borderId="90" xfId="0" applyFont="1" applyBorder="1">
      <alignment vertical="center"/>
    </xf>
    <xf numFmtId="0" fontId="6" fillId="7" borderId="90" xfId="0" applyFont="1" applyFill="1" applyBorder="1">
      <alignment vertical="center"/>
    </xf>
    <xf numFmtId="0" fontId="4" fillId="0" borderId="1" xfId="0" applyFont="1" applyBorder="1" applyAlignment="1">
      <alignment horizontal="left" vertical="center" shrinkToFi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shrinkToFit="1"/>
    </xf>
    <xf numFmtId="0" fontId="6" fillId="7" borderId="90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Continuous" vertical="center" wrapText="1"/>
    </xf>
    <xf numFmtId="0" fontId="4" fillId="5" borderId="10" xfId="0" applyFont="1" applyFill="1" applyBorder="1" applyAlignment="1">
      <alignment horizontal="centerContinuous" vertical="center" wrapText="1"/>
    </xf>
    <xf numFmtId="183" fontId="4" fillId="0" borderId="10" xfId="0" applyNumberFormat="1" applyFont="1" applyBorder="1" applyAlignment="1">
      <alignment horizontal="right" vertical="center" shrinkToFit="1"/>
    </xf>
    <xf numFmtId="183" fontId="4" fillId="0" borderId="11" xfId="0" applyNumberFormat="1" applyFont="1" applyBorder="1" applyAlignment="1">
      <alignment horizontal="right" vertical="center" shrinkToFit="1"/>
    </xf>
    <xf numFmtId="183" fontId="4" fillId="6" borderId="10" xfId="0" applyNumberFormat="1" applyFont="1" applyFill="1" applyBorder="1" applyAlignment="1">
      <alignment horizontal="right" vertical="center" shrinkToFit="1"/>
    </xf>
    <xf numFmtId="183" fontId="4" fillId="6" borderId="11" xfId="0" applyNumberFormat="1" applyFont="1" applyFill="1" applyBorder="1" applyAlignment="1">
      <alignment horizontal="right" vertical="center" shrinkToFit="1"/>
    </xf>
    <xf numFmtId="49" fontId="4" fillId="0" borderId="0" xfId="0" applyNumberFormat="1" applyFont="1" applyAlignment="1">
      <alignment horizontal="left" vertical="center" shrinkToFit="1"/>
    </xf>
    <xf numFmtId="49" fontId="4" fillId="0" borderId="1" xfId="0" applyNumberFormat="1" applyFont="1" applyBorder="1" applyAlignment="1">
      <alignment horizontal="left" vertical="center" shrinkToFit="1"/>
    </xf>
    <xf numFmtId="186" fontId="4" fillId="0" borderId="4" xfId="0" applyNumberFormat="1" applyFont="1" applyBorder="1" applyAlignment="1">
      <alignment horizontal="right" vertical="center"/>
    </xf>
    <xf numFmtId="186" fontId="4" fillId="6" borderId="4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vertical="center" shrinkToFit="1"/>
    </xf>
    <xf numFmtId="186" fontId="4" fillId="0" borderId="10" xfId="0" applyNumberFormat="1" applyFont="1" applyBorder="1" applyAlignment="1">
      <alignment horizontal="right" vertical="center" shrinkToFit="1"/>
    </xf>
    <xf numFmtId="186" fontId="4" fillId="0" borderId="2" xfId="0" applyNumberFormat="1" applyFont="1" applyBorder="1" applyAlignment="1">
      <alignment horizontal="right" vertical="center" shrinkToFit="1"/>
    </xf>
    <xf numFmtId="186" fontId="4" fillId="0" borderId="11" xfId="0" applyNumberFormat="1" applyFont="1" applyBorder="1" applyAlignment="1">
      <alignment horizontal="right" vertical="center" shrinkToFit="1"/>
    </xf>
    <xf numFmtId="186" fontId="4" fillId="6" borderId="10" xfId="0" applyNumberFormat="1" applyFont="1" applyFill="1" applyBorder="1" applyAlignment="1">
      <alignment horizontal="right" vertical="center" shrinkToFit="1"/>
    </xf>
    <xf numFmtId="186" fontId="4" fillId="6" borderId="2" xfId="0" applyNumberFormat="1" applyFont="1" applyFill="1" applyBorder="1" applyAlignment="1">
      <alignment horizontal="right" vertical="center" shrinkToFit="1"/>
    </xf>
    <xf numFmtId="186" fontId="4" fillId="6" borderId="11" xfId="0" applyNumberFormat="1" applyFont="1" applyFill="1" applyBorder="1" applyAlignment="1">
      <alignment horizontal="right" vertical="center" shrinkToFit="1"/>
    </xf>
    <xf numFmtId="186" fontId="4" fillId="0" borderId="4" xfId="0" applyNumberFormat="1" applyFont="1" applyBorder="1" applyAlignment="1">
      <alignment horizontal="right" vertical="center" shrinkToFit="1"/>
    </xf>
    <xf numFmtId="186" fontId="4" fillId="6" borderId="4" xfId="0" applyNumberFormat="1" applyFont="1" applyFill="1" applyBorder="1" applyAlignment="1">
      <alignment horizontal="right" vertical="center" shrinkToFit="1"/>
    </xf>
    <xf numFmtId="0" fontId="16" fillId="0" borderId="0" xfId="0" applyFont="1" applyAlignment="1">
      <alignment horizontal="left" vertical="center"/>
    </xf>
    <xf numFmtId="183" fontId="4" fillId="0" borderId="10" xfId="0" applyNumberFormat="1" applyFont="1" applyBorder="1" applyAlignment="1">
      <alignment vertical="center" shrinkToFit="1"/>
    </xf>
    <xf numFmtId="183" fontId="4" fillId="0" borderId="2" xfId="0" applyNumberFormat="1" applyFont="1" applyBorder="1" applyAlignment="1">
      <alignment vertical="center" shrinkToFit="1"/>
    </xf>
    <xf numFmtId="183" fontId="4" fillId="0" borderId="11" xfId="0" applyNumberFormat="1" applyFont="1" applyBorder="1" applyAlignment="1">
      <alignment vertical="center" shrinkToFit="1"/>
    </xf>
    <xf numFmtId="183" fontId="4" fillId="6" borderId="10" xfId="0" applyNumberFormat="1" applyFont="1" applyFill="1" applyBorder="1" applyAlignment="1">
      <alignment vertical="center" shrinkToFit="1"/>
    </xf>
    <xf numFmtId="183" fontId="4" fillId="6" borderId="2" xfId="0" applyNumberFormat="1" applyFont="1" applyFill="1" applyBorder="1" applyAlignment="1">
      <alignment vertical="center" shrinkToFit="1"/>
    </xf>
    <xf numFmtId="183" fontId="4" fillId="6" borderId="11" xfId="0" applyNumberFormat="1" applyFont="1" applyFill="1" applyBorder="1" applyAlignment="1">
      <alignment vertical="center" shrinkToFit="1"/>
    </xf>
    <xf numFmtId="38" fontId="4" fillId="0" borderId="11" xfId="0" applyNumberFormat="1" applyFont="1" applyBorder="1" applyAlignment="1">
      <alignment vertical="center" shrinkToFit="1"/>
    </xf>
    <xf numFmtId="184" fontId="4" fillId="0" borderId="4" xfId="0" applyNumberFormat="1" applyFont="1" applyBorder="1" applyAlignment="1">
      <alignment horizontal="right" vertical="center" shrinkToFit="1"/>
    </xf>
    <xf numFmtId="184" fontId="4" fillId="6" borderId="4" xfId="0" applyNumberFormat="1" applyFont="1" applyFill="1" applyBorder="1" applyAlignment="1">
      <alignment horizontal="right" vertical="center" shrinkToFit="1"/>
    </xf>
    <xf numFmtId="0" fontId="6" fillId="3" borderId="52" xfId="0" applyFont="1" applyFill="1" applyBorder="1" applyAlignment="1">
      <alignment horizontal="left" vertical="center"/>
    </xf>
    <xf numFmtId="0" fontId="6" fillId="3" borderId="28" xfId="0" applyFont="1" applyFill="1" applyBorder="1" applyAlignment="1">
      <alignment horizontal="left" vertical="center"/>
    </xf>
    <xf numFmtId="0" fontId="6" fillId="3" borderId="55" xfId="0" applyFont="1" applyFill="1" applyBorder="1" applyAlignment="1">
      <alignment horizontal="left" vertical="center"/>
    </xf>
    <xf numFmtId="0" fontId="6" fillId="3" borderId="23" xfId="0" applyFont="1" applyFill="1" applyBorder="1" applyAlignment="1">
      <alignment horizontal="left" vertical="center"/>
    </xf>
    <xf numFmtId="0" fontId="6" fillId="3" borderId="50" xfId="0" applyFont="1" applyFill="1" applyBorder="1" applyAlignment="1">
      <alignment horizontal="left" vertical="center"/>
    </xf>
    <xf numFmtId="0" fontId="6" fillId="3" borderId="51" xfId="0" applyFont="1" applyFill="1" applyBorder="1" applyAlignment="1">
      <alignment horizontal="left" vertical="center"/>
    </xf>
    <xf numFmtId="0" fontId="6" fillId="3" borderId="56" xfId="0" applyFont="1" applyFill="1" applyBorder="1" applyAlignment="1">
      <alignment horizontal="center" vertical="center" wrapText="1"/>
    </xf>
    <xf numFmtId="0" fontId="6" fillId="3" borderId="57" xfId="0" applyFont="1" applyFill="1" applyBorder="1" applyAlignment="1">
      <alignment horizontal="center" vertical="center"/>
    </xf>
    <xf numFmtId="0" fontId="6" fillId="3" borderId="58" xfId="0" applyFont="1" applyFill="1" applyBorder="1" applyAlignment="1">
      <alignment horizontal="center" vertical="center"/>
    </xf>
    <xf numFmtId="0" fontId="6" fillId="3" borderId="53" xfId="0" applyFont="1" applyFill="1" applyBorder="1" applyAlignment="1">
      <alignment horizontal="left" vertical="center"/>
    </xf>
    <xf numFmtId="0" fontId="6" fillId="3" borderId="40" xfId="0" applyFont="1" applyFill="1" applyBorder="1" applyAlignment="1">
      <alignment horizontal="left" vertical="center"/>
    </xf>
    <xf numFmtId="0" fontId="8" fillId="3" borderId="53" xfId="0" applyFont="1" applyFill="1" applyBorder="1">
      <alignment vertical="center"/>
    </xf>
    <xf numFmtId="0" fontId="8" fillId="3" borderId="40" xfId="0" applyFont="1" applyFill="1" applyBorder="1">
      <alignment vertical="center"/>
    </xf>
    <xf numFmtId="0" fontId="6" fillId="3" borderId="73" xfId="0" applyFont="1" applyFill="1" applyBorder="1" applyAlignment="1">
      <alignment horizontal="left" vertical="center"/>
    </xf>
    <xf numFmtId="0" fontId="6" fillId="3" borderId="74" xfId="0" applyFont="1" applyFill="1" applyBorder="1" applyAlignment="1">
      <alignment horizontal="left" vertical="center"/>
    </xf>
    <xf numFmtId="0" fontId="6" fillId="3" borderId="59" xfId="0" applyFont="1" applyFill="1" applyBorder="1" applyAlignment="1">
      <alignment horizontal="left" vertical="center"/>
    </xf>
    <xf numFmtId="0" fontId="6" fillId="3" borderId="60" xfId="0" applyFont="1" applyFill="1" applyBorder="1" applyAlignment="1">
      <alignment horizontal="left" vertical="center"/>
    </xf>
    <xf numFmtId="0" fontId="8" fillId="3" borderId="54" xfId="0" applyFont="1" applyFill="1" applyBorder="1">
      <alignment vertical="center"/>
    </xf>
    <xf numFmtId="0" fontId="8" fillId="3" borderId="70" xfId="0" applyFont="1" applyFill="1" applyBorder="1">
      <alignment vertical="center"/>
    </xf>
    <xf numFmtId="0" fontId="4" fillId="0" borderId="1" xfId="0" applyFont="1" applyBorder="1" applyAlignment="1">
      <alignment vertical="center" shrinkToFit="1"/>
    </xf>
    <xf numFmtId="0" fontId="28" fillId="2" borderId="0" xfId="0" applyFont="1" applyFill="1" applyAlignment="1">
      <alignment horizontal="distributed" vertical="center" indent="1"/>
    </xf>
    <xf numFmtId="177" fontId="4" fillId="0" borderId="3" xfId="0" applyNumberFormat="1" applyFont="1" applyBorder="1" applyAlignment="1">
      <alignment horizontal="left" shrinkToFit="1"/>
    </xf>
    <xf numFmtId="0" fontId="4" fillId="0" borderId="0" xfId="0" applyFont="1" applyAlignment="1">
      <alignment vertical="center" shrinkToFit="1"/>
    </xf>
    <xf numFmtId="6" fontId="18" fillId="0" borderId="1" xfId="0" applyNumberFormat="1" applyFont="1" applyBorder="1" applyAlignment="1">
      <alignment horizontal="right" shrinkToFit="1"/>
    </xf>
    <xf numFmtId="0" fontId="16" fillId="0" borderId="1" xfId="0" applyFont="1" applyBorder="1" applyAlignment="1">
      <alignment horizontal="distributed"/>
    </xf>
    <xf numFmtId="0" fontId="4" fillId="0" borderId="2" xfId="0" applyFont="1" applyBorder="1" applyAlignment="1">
      <alignment horizontal="left" shrinkToFit="1"/>
    </xf>
    <xf numFmtId="0" fontId="4" fillId="0" borderId="1" xfId="0" applyFont="1" applyBorder="1" applyAlignment="1">
      <alignment horizontal="left" vertical="center" shrinkToFit="1"/>
    </xf>
    <xf numFmtId="0" fontId="16" fillId="0" borderId="3" xfId="0" applyFont="1" applyBorder="1" applyAlignment="1">
      <alignment horizontal="distributed"/>
    </xf>
    <xf numFmtId="0" fontId="16" fillId="0" borderId="0" xfId="0" applyFont="1" applyAlignment="1">
      <alignment horizontal="distributed"/>
    </xf>
    <xf numFmtId="0" fontId="14" fillId="0" borderId="0" xfId="0" applyFont="1" applyAlignment="1">
      <alignment shrinkToFit="1"/>
    </xf>
    <xf numFmtId="0" fontId="0" fillId="0" borderId="0" xfId="0" applyAlignment="1">
      <alignment vertical="center" shrinkToFit="1"/>
    </xf>
    <xf numFmtId="0" fontId="15" fillId="0" borderId="0" xfId="0" applyFont="1" applyAlignment="1">
      <alignment shrinkToFit="1"/>
    </xf>
    <xf numFmtId="0" fontId="0" fillId="0" borderId="0" xfId="0" applyAlignment="1">
      <alignment shrinkToFit="1"/>
    </xf>
    <xf numFmtId="0" fontId="16" fillId="0" borderId="100" xfId="0" applyFont="1" applyBorder="1" applyAlignment="1">
      <alignment shrinkToFit="1"/>
    </xf>
    <xf numFmtId="0" fontId="0" fillId="0" borderId="100" xfId="0" applyBorder="1" applyAlignment="1">
      <alignment shrinkToFit="1"/>
    </xf>
    <xf numFmtId="0" fontId="16" fillId="0" borderId="101" xfId="0" applyFont="1" applyBorder="1" applyAlignment="1">
      <alignment shrinkToFit="1"/>
    </xf>
    <xf numFmtId="0" fontId="0" fillId="0" borderId="101" xfId="0" applyBorder="1" applyAlignment="1">
      <alignment shrinkToFit="1"/>
    </xf>
    <xf numFmtId="0" fontId="16" fillId="0" borderId="102" xfId="0" applyFont="1" applyBorder="1" applyAlignment="1">
      <alignment shrinkToFit="1"/>
    </xf>
    <xf numFmtId="0" fontId="0" fillId="0" borderId="102" xfId="0" applyBorder="1" applyAlignment="1">
      <alignment shrinkToFit="1"/>
    </xf>
    <xf numFmtId="0" fontId="16" fillId="0" borderId="2" xfId="0" applyFont="1" applyBorder="1" applyAlignment="1">
      <alignment horizontal="distributed"/>
    </xf>
    <xf numFmtId="0" fontId="4" fillId="5" borderId="10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19" fillId="0" borderId="0" xfId="0" applyFont="1">
      <alignment vertical="center"/>
    </xf>
    <xf numFmtId="0" fontId="19" fillId="0" borderId="1" xfId="0" applyFont="1" applyBorder="1">
      <alignment vertical="center"/>
    </xf>
    <xf numFmtId="0" fontId="16" fillId="0" borderId="1" xfId="0" applyFont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4" fillId="6" borderId="4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 shrinkToFit="1"/>
    </xf>
    <xf numFmtId="0" fontId="16" fillId="0" borderId="1" xfId="0" applyFont="1" applyBorder="1" applyAlignment="1">
      <alignment horizontal="right" vertical="center" shrinkToFit="1"/>
    </xf>
    <xf numFmtId="0" fontId="19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38" fontId="4" fillId="5" borderId="10" xfId="1" applyFont="1" applyFill="1" applyBorder="1" applyAlignment="1">
      <alignment horizontal="center" vertical="center"/>
    </xf>
    <xf numFmtId="38" fontId="4" fillId="5" borderId="11" xfId="1" applyFont="1" applyFill="1" applyBorder="1" applyAlignment="1">
      <alignment horizontal="center" vertical="center"/>
    </xf>
    <xf numFmtId="177" fontId="4" fillId="0" borderId="0" xfId="0" applyNumberFormat="1" applyFont="1" applyAlignment="1">
      <alignment horizontal="right" vertical="center" shrinkToFit="1"/>
    </xf>
    <xf numFmtId="0" fontId="4" fillId="0" borderId="1" xfId="0" applyFont="1" applyBorder="1" applyAlignment="1">
      <alignment horizontal="distributed" vertical="center"/>
    </xf>
    <xf numFmtId="177" fontId="4" fillId="0" borderId="3" xfId="0" applyNumberFormat="1" applyFont="1" applyBorder="1" applyAlignment="1">
      <alignment horizontal="left" vertical="center" shrinkToFit="1"/>
    </xf>
    <xf numFmtId="0" fontId="4" fillId="0" borderId="2" xfId="0" applyFont="1" applyBorder="1" applyAlignment="1">
      <alignment horizontal="distributed" vertical="center"/>
    </xf>
    <xf numFmtId="0" fontId="4" fillId="0" borderId="2" xfId="0" applyFont="1" applyBorder="1" applyAlignment="1">
      <alignment vertical="center" shrinkToFit="1"/>
    </xf>
    <xf numFmtId="0" fontId="29" fillId="0" borderId="0" xfId="0" applyFont="1" applyAlignment="1">
      <alignment horizontal="center" vertical="center"/>
    </xf>
    <xf numFmtId="0" fontId="20" fillId="0" borderId="0" xfId="0" applyFont="1" applyAlignment="1">
      <alignment vertical="center" shrinkToFit="1"/>
    </xf>
    <xf numFmtId="0" fontId="21" fillId="0" borderId="0" xfId="0" applyFont="1" applyAlignment="1">
      <alignment vertical="center" shrinkToFit="1"/>
    </xf>
    <xf numFmtId="0" fontId="4" fillId="0" borderId="3" xfId="0" applyFont="1" applyBorder="1" applyAlignment="1">
      <alignment horizontal="distributed"/>
    </xf>
    <xf numFmtId="0" fontId="4" fillId="0" borderId="0" xfId="0" applyFont="1" applyAlignment="1">
      <alignment horizontal="left" vertical="center" shrinkToFit="1"/>
    </xf>
    <xf numFmtId="49" fontId="4" fillId="0" borderId="3" xfId="0" applyNumberFormat="1" applyFont="1" applyBorder="1" applyAlignment="1">
      <alignment horizontal="left" vertical="center" shrinkToFit="1"/>
    </xf>
    <xf numFmtId="0" fontId="4" fillId="0" borderId="3" xfId="0" applyFont="1" applyBorder="1" applyAlignment="1">
      <alignment horizontal="left" vertical="center" shrinkToFit="1"/>
    </xf>
    <xf numFmtId="0" fontId="4" fillId="0" borderId="3" xfId="0" applyFont="1" applyBorder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3" xfId="0" applyFont="1" applyBorder="1" applyAlignment="1">
      <alignment vertical="center" shrinkToFit="1"/>
    </xf>
    <xf numFmtId="49" fontId="4" fillId="0" borderId="0" xfId="0" applyNumberFormat="1" applyFont="1" applyAlignment="1">
      <alignment horizontal="left" vertical="center" shrinkToFit="1"/>
    </xf>
    <xf numFmtId="49" fontId="4" fillId="0" borderId="1" xfId="0" applyNumberFormat="1" applyFont="1" applyBorder="1" applyAlignment="1">
      <alignment horizontal="left" vertical="center" shrinkToFit="1"/>
    </xf>
    <xf numFmtId="0" fontId="4" fillId="6" borderId="4" xfId="0" applyFont="1" applyFill="1" applyBorder="1" applyAlignment="1">
      <alignment vertical="center" wrapText="1"/>
    </xf>
    <xf numFmtId="38" fontId="4" fillId="6" borderId="4" xfId="1" applyFont="1" applyFill="1" applyBorder="1" applyAlignment="1">
      <alignment vertical="center" shrinkToFit="1"/>
    </xf>
    <xf numFmtId="0" fontId="4" fillId="0" borderId="4" xfId="0" applyFont="1" applyBorder="1" applyAlignment="1">
      <alignment vertical="center" wrapText="1"/>
    </xf>
    <xf numFmtId="38" fontId="4" fillId="0" borderId="4" xfId="1" applyFont="1" applyFill="1" applyBorder="1" applyAlignment="1">
      <alignment vertical="center" shrinkToFit="1"/>
    </xf>
    <xf numFmtId="0" fontId="4" fillId="0" borderId="1" xfId="0" applyFont="1" applyBorder="1" applyAlignment="1">
      <alignment horizontal="left" shrinkToFit="1"/>
    </xf>
    <xf numFmtId="0" fontId="4" fillId="3" borderId="1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8" fontId="4" fillId="3" borderId="1" xfId="0" applyNumberFormat="1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38" fontId="4" fillId="3" borderId="2" xfId="0" applyNumberFormat="1" applyFont="1" applyFill="1" applyBorder="1" applyAlignment="1">
      <alignment vertical="center" shrinkToFit="1"/>
    </xf>
    <xf numFmtId="0" fontId="4" fillId="3" borderId="2" xfId="0" applyFont="1" applyFill="1" applyBorder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177" fontId="4" fillId="0" borderId="2" xfId="0" applyNumberFormat="1" applyFont="1" applyBorder="1" applyAlignment="1">
      <alignment horizontal="right" vertical="center" shrinkToFit="1"/>
    </xf>
    <xf numFmtId="38" fontId="16" fillId="3" borderId="1" xfId="0" applyNumberFormat="1" applyFont="1" applyFill="1" applyBorder="1">
      <alignment vertical="center"/>
    </xf>
    <xf numFmtId="0" fontId="16" fillId="3" borderId="1" xfId="0" applyFont="1" applyFill="1" applyBorder="1">
      <alignment vertical="center"/>
    </xf>
    <xf numFmtId="38" fontId="4" fillId="0" borderId="10" xfId="1" applyFont="1" applyFill="1" applyBorder="1" applyAlignment="1">
      <alignment vertical="center"/>
    </xf>
    <xf numFmtId="38" fontId="4" fillId="0" borderId="2" xfId="1" applyFont="1" applyFill="1" applyBorder="1" applyAlignment="1">
      <alignment vertical="center"/>
    </xf>
    <xf numFmtId="38" fontId="4" fillId="6" borderId="10" xfId="1" applyFont="1" applyFill="1" applyBorder="1" applyAlignment="1">
      <alignment vertical="center"/>
    </xf>
    <xf numFmtId="38" fontId="4" fillId="6" borderId="2" xfId="1" applyFont="1" applyFill="1" applyBorder="1" applyAlignment="1">
      <alignment vertical="center"/>
    </xf>
    <xf numFmtId="0" fontId="4" fillId="0" borderId="0" xfId="0" applyFont="1" applyAlignment="1">
      <alignment horizontal="distributed" vertical="center"/>
    </xf>
    <xf numFmtId="0" fontId="20" fillId="0" borderId="0" xfId="0" applyFont="1" applyAlignment="1">
      <alignment shrinkToFit="1"/>
    </xf>
    <xf numFmtId="0" fontId="0" fillId="0" borderId="2" xfId="0" applyBorder="1" applyAlignment="1">
      <alignment vertical="center" shrinkToFit="1"/>
    </xf>
    <xf numFmtId="0" fontId="29" fillId="0" borderId="0" xfId="0" applyFont="1" applyAlignment="1">
      <alignment horizontal="center"/>
    </xf>
    <xf numFmtId="0" fontId="4" fillId="5" borderId="15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vertical="center" shrinkToFit="1"/>
    </xf>
    <xf numFmtId="38" fontId="4" fillId="0" borderId="2" xfId="1" applyFont="1" applyFill="1" applyBorder="1" applyAlignment="1">
      <alignment vertical="center" shrinkToFit="1"/>
    </xf>
    <xf numFmtId="38" fontId="4" fillId="6" borderId="10" xfId="1" applyFont="1" applyFill="1" applyBorder="1" applyAlignment="1">
      <alignment vertical="center" shrinkToFit="1"/>
    </xf>
    <xf numFmtId="38" fontId="4" fillId="6" borderId="2" xfId="1" applyFont="1" applyFill="1" applyBorder="1" applyAlignment="1">
      <alignment vertical="center" shrinkToFit="1"/>
    </xf>
    <xf numFmtId="38" fontId="16" fillId="3" borderId="2" xfId="0" applyNumberFormat="1" applyFont="1" applyFill="1" applyBorder="1" applyAlignment="1">
      <alignment vertical="center" shrinkToFit="1"/>
    </xf>
    <xf numFmtId="0" fontId="16" fillId="3" borderId="2" xfId="0" applyFont="1" applyFill="1" applyBorder="1" applyAlignment="1">
      <alignment vertical="center" shrinkToFit="1"/>
    </xf>
    <xf numFmtId="177" fontId="4" fillId="0" borderId="3" xfId="0" applyNumberFormat="1" applyFont="1" applyBorder="1" applyAlignment="1">
      <alignment horizontal="right" vertical="center" shrinkToFit="1"/>
    </xf>
    <xf numFmtId="0" fontId="4" fillId="0" borderId="3" xfId="0" applyFont="1" applyBorder="1" applyAlignment="1">
      <alignment horizontal="distributed" vertical="center"/>
    </xf>
    <xf numFmtId="0" fontId="22" fillId="0" borderId="0" xfId="0" applyFont="1" applyAlignment="1">
      <alignment shrinkToFit="1"/>
    </xf>
    <xf numFmtId="0" fontId="23" fillId="0" borderId="0" xfId="0" applyFont="1" applyAlignment="1">
      <alignment vertical="center" shrinkToFit="1"/>
    </xf>
    <xf numFmtId="38" fontId="4" fillId="3" borderId="1" xfId="0" applyNumberFormat="1" applyFont="1" applyFill="1" applyBorder="1" applyAlignment="1">
      <alignment vertical="center" shrinkToFit="1"/>
    </xf>
    <xf numFmtId="0" fontId="4" fillId="3" borderId="1" xfId="0" applyFont="1" applyFill="1" applyBorder="1" applyAlignment="1">
      <alignment vertical="center" shrinkToFit="1"/>
    </xf>
    <xf numFmtId="38" fontId="16" fillId="3" borderId="1" xfId="0" applyNumberFormat="1" applyFont="1" applyFill="1" applyBorder="1" applyAlignment="1">
      <alignment vertical="center" shrinkToFit="1"/>
    </xf>
    <xf numFmtId="0" fontId="16" fillId="3" borderId="1" xfId="0" applyFont="1" applyFill="1" applyBorder="1" applyAlignment="1">
      <alignment vertical="center" shrinkToFit="1"/>
    </xf>
    <xf numFmtId="0" fontId="4" fillId="0" borderId="10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29" fillId="0" borderId="0" xfId="0" applyFont="1" applyAlignment="1"/>
    <xf numFmtId="0" fontId="4" fillId="2" borderId="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38" fontId="4" fillId="6" borderId="11" xfId="1" applyFont="1" applyFill="1" applyBorder="1" applyAlignment="1">
      <alignment vertical="center" shrinkToFit="1"/>
    </xf>
    <xf numFmtId="0" fontId="19" fillId="0" borderId="0" xfId="0" applyFont="1" applyAlignment="1">
      <alignment horizontal="right" vertical="center"/>
    </xf>
    <xf numFmtId="0" fontId="19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 shrinkToFit="1"/>
    </xf>
    <xf numFmtId="38" fontId="4" fillId="0" borderId="11" xfId="1" applyFont="1" applyFill="1" applyBorder="1" applyAlignment="1">
      <alignment vertical="center" shrinkToFit="1"/>
    </xf>
    <xf numFmtId="0" fontId="12" fillId="0" borderId="86" xfId="0" applyFont="1" applyBorder="1" applyAlignment="1">
      <alignment horizontal="left" vertical="center" wrapText="1"/>
    </xf>
    <xf numFmtId="0" fontId="12" fillId="0" borderId="84" xfId="0" applyFont="1" applyBorder="1" applyAlignment="1">
      <alignment horizontal="left" vertical="center" wrapText="1"/>
    </xf>
    <xf numFmtId="0" fontId="4" fillId="5" borderId="80" xfId="0" applyFont="1" applyFill="1" applyBorder="1" applyAlignment="1">
      <alignment horizontal="center" vertical="center"/>
    </xf>
    <xf numFmtId="0" fontId="4" fillId="5" borderId="80" xfId="0" applyFont="1" applyFill="1" applyBorder="1" applyAlignment="1">
      <alignment horizontal="center" vertical="center" wrapText="1"/>
    </xf>
    <xf numFmtId="186" fontId="12" fillId="0" borderId="81" xfId="0" applyNumberFormat="1" applyFont="1" applyBorder="1" applyAlignment="1">
      <alignment horizontal="right" vertical="center" shrinkToFit="1"/>
    </xf>
    <xf numFmtId="186" fontId="12" fillId="0" borderId="84" xfId="0" applyNumberFormat="1" applyFont="1" applyBorder="1" applyAlignment="1">
      <alignment horizontal="right" vertical="center" shrinkToFit="1"/>
    </xf>
    <xf numFmtId="186" fontId="12" fillId="0" borderId="91" xfId="0" applyNumberFormat="1" applyFont="1" applyBorder="1" applyAlignment="1">
      <alignment horizontal="right" vertical="center" shrinkToFit="1"/>
    </xf>
    <xf numFmtId="186" fontId="24" fillId="0" borderId="96" xfId="0" applyNumberFormat="1" applyFont="1" applyBorder="1" applyAlignment="1">
      <alignment horizontal="right" vertical="center" shrinkToFit="1"/>
    </xf>
    <xf numFmtId="0" fontId="12" fillId="0" borderId="81" xfId="0" applyFont="1" applyBorder="1" applyAlignment="1">
      <alignment horizontal="left" vertical="center" wrapText="1"/>
    </xf>
    <xf numFmtId="0" fontId="24" fillId="0" borderId="84" xfId="0" applyFont="1" applyBorder="1" applyAlignment="1">
      <alignment horizontal="left" vertical="center" wrapText="1"/>
    </xf>
    <xf numFmtId="184" fontId="12" fillId="0" borderId="81" xfId="0" applyNumberFormat="1" applyFont="1" applyBorder="1" applyAlignment="1">
      <alignment vertical="center" shrinkToFit="1"/>
    </xf>
    <xf numFmtId="184" fontId="24" fillId="0" borderId="84" xfId="0" applyNumberFormat="1" applyFont="1" applyBorder="1" applyAlignment="1">
      <alignment vertical="center" shrinkToFit="1"/>
    </xf>
    <xf numFmtId="0" fontId="12" fillId="0" borderId="81" xfId="0" applyFont="1" applyBorder="1" applyAlignment="1">
      <alignment horizontal="center" vertical="center" shrinkToFit="1"/>
    </xf>
    <xf numFmtId="0" fontId="24" fillId="0" borderId="84" xfId="0" applyFont="1" applyBorder="1" applyAlignment="1">
      <alignment horizontal="center" vertical="center" shrinkToFit="1"/>
    </xf>
    <xf numFmtId="38" fontId="12" fillId="0" borderId="81" xfId="1" applyFont="1" applyFill="1" applyBorder="1" applyAlignment="1">
      <alignment horizontal="right" vertical="center" shrinkToFit="1"/>
    </xf>
    <xf numFmtId="0" fontId="24" fillId="0" borderId="81" xfId="0" applyFont="1" applyBorder="1" applyAlignment="1">
      <alignment horizontal="right" vertical="center" shrinkToFit="1"/>
    </xf>
    <xf numFmtId="0" fontId="24" fillId="0" borderId="84" xfId="0" applyFont="1" applyBorder="1" applyAlignment="1">
      <alignment horizontal="right" vertical="center" shrinkToFit="1"/>
    </xf>
    <xf numFmtId="186" fontId="12" fillId="6" borderId="86" xfId="0" applyNumberFormat="1" applyFont="1" applyFill="1" applyBorder="1" applyAlignment="1">
      <alignment horizontal="right" vertical="center" shrinkToFit="1"/>
    </xf>
    <xf numFmtId="186" fontId="12" fillId="6" borderId="84" xfId="0" applyNumberFormat="1" applyFont="1" applyFill="1" applyBorder="1" applyAlignment="1">
      <alignment horizontal="right" vertical="center" shrinkToFit="1"/>
    </xf>
    <xf numFmtId="186" fontId="12" fillId="6" borderId="98" xfId="0" applyNumberFormat="1" applyFont="1" applyFill="1" applyBorder="1" applyAlignment="1">
      <alignment horizontal="right" vertical="center" shrinkToFit="1"/>
    </xf>
    <xf numFmtId="186" fontId="24" fillId="6" borderId="96" xfId="0" applyNumberFormat="1" applyFont="1" applyFill="1" applyBorder="1" applyAlignment="1">
      <alignment horizontal="right" vertical="center" shrinkToFit="1"/>
    </xf>
    <xf numFmtId="186" fontId="12" fillId="0" borderId="86" xfId="0" applyNumberFormat="1" applyFont="1" applyBorder="1" applyAlignment="1">
      <alignment horizontal="right" vertical="center" shrinkToFit="1"/>
    </xf>
    <xf numFmtId="186" fontId="24" fillId="0" borderId="84" xfId="0" applyNumberFormat="1" applyFont="1" applyBorder="1" applyAlignment="1">
      <alignment horizontal="right" vertical="center" shrinkToFit="1"/>
    </xf>
    <xf numFmtId="186" fontId="12" fillId="0" borderId="98" xfId="0" applyNumberFormat="1" applyFont="1" applyBorder="1" applyAlignment="1">
      <alignment horizontal="right" vertical="center" shrinkToFit="1"/>
    </xf>
    <xf numFmtId="184" fontId="12" fillId="6" borderId="86" xfId="0" applyNumberFormat="1" applyFont="1" applyFill="1" applyBorder="1" applyAlignment="1">
      <alignment vertical="center" shrinkToFit="1"/>
    </xf>
    <xf numFmtId="184" fontId="24" fillId="6" borderId="84" xfId="0" applyNumberFormat="1" applyFont="1" applyFill="1" applyBorder="1" applyAlignment="1">
      <alignment vertical="center" shrinkToFit="1"/>
    </xf>
    <xf numFmtId="0" fontId="12" fillId="6" borderId="86" xfId="0" applyFont="1" applyFill="1" applyBorder="1" applyAlignment="1">
      <alignment horizontal="center" vertical="center" shrinkToFit="1"/>
    </xf>
    <xf numFmtId="0" fontId="24" fillId="6" borderId="84" xfId="0" applyFont="1" applyFill="1" applyBorder="1" applyAlignment="1">
      <alignment horizontal="center" vertical="center" shrinkToFit="1"/>
    </xf>
    <xf numFmtId="184" fontId="12" fillId="0" borderId="86" xfId="0" applyNumberFormat="1" applyFont="1" applyBorder="1" applyAlignment="1">
      <alignment vertical="center" shrinkToFit="1"/>
    </xf>
    <xf numFmtId="0" fontId="12" fillId="6" borderId="86" xfId="0" applyFont="1" applyFill="1" applyBorder="1" applyAlignment="1">
      <alignment horizontal="left" vertical="center" wrapText="1"/>
    </xf>
    <xf numFmtId="0" fontId="12" fillId="6" borderId="84" xfId="0" applyFont="1" applyFill="1" applyBorder="1" applyAlignment="1">
      <alignment horizontal="left" vertical="center" wrapText="1"/>
    </xf>
    <xf numFmtId="0" fontId="12" fillId="0" borderId="86" xfId="0" applyFont="1" applyBorder="1" applyAlignment="1">
      <alignment horizontal="center" vertical="center" shrinkToFit="1"/>
    </xf>
    <xf numFmtId="38" fontId="12" fillId="0" borderId="86" xfId="1" applyFont="1" applyFill="1" applyBorder="1" applyAlignment="1">
      <alignment horizontal="right" vertical="center" shrinkToFit="1"/>
    </xf>
    <xf numFmtId="0" fontId="24" fillId="0" borderId="86" xfId="0" applyFont="1" applyBorder="1" applyAlignment="1">
      <alignment horizontal="right" vertical="center" shrinkToFit="1"/>
    </xf>
    <xf numFmtId="186" fontId="12" fillId="0" borderId="3" xfId="0" applyNumberFormat="1" applyFont="1" applyBorder="1" applyAlignment="1">
      <alignment horizontal="right" vertical="center" shrinkToFit="1"/>
    </xf>
    <xf numFmtId="186" fontId="0" fillId="0" borderId="1" xfId="0" applyNumberFormat="1" applyBorder="1" applyAlignment="1">
      <alignment horizontal="right" vertical="center" shrinkToFit="1"/>
    </xf>
    <xf numFmtId="186" fontId="12" fillId="0" borderId="99" xfId="0" applyNumberFormat="1" applyFont="1" applyBorder="1" applyAlignment="1">
      <alignment horizontal="right" vertical="center" shrinkToFit="1"/>
    </xf>
    <xf numFmtId="186" fontId="0" fillId="0" borderId="97" xfId="0" applyNumberFormat="1" applyBorder="1" applyAlignment="1">
      <alignment horizontal="right" vertical="center" shrinkToFit="1"/>
    </xf>
    <xf numFmtId="186" fontId="12" fillId="6" borderId="3" xfId="0" applyNumberFormat="1" applyFont="1" applyFill="1" applyBorder="1" applyAlignment="1">
      <alignment horizontal="right" vertical="center" shrinkToFit="1"/>
    </xf>
    <xf numFmtId="186" fontId="12" fillId="6" borderId="99" xfId="0" applyNumberFormat="1" applyFont="1" applyFill="1" applyBorder="1" applyAlignment="1">
      <alignment horizontal="right" vertical="center" shrinkToFit="1"/>
    </xf>
    <xf numFmtId="38" fontId="12" fillId="0" borderId="84" xfId="1" applyFont="1" applyFill="1" applyBorder="1" applyAlignment="1">
      <alignment horizontal="right" vertical="center" shrinkToFit="1"/>
    </xf>
    <xf numFmtId="38" fontId="12" fillId="6" borderId="86" xfId="1" applyFont="1" applyFill="1" applyBorder="1" applyAlignment="1">
      <alignment horizontal="right" vertical="center" shrinkToFit="1"/>
    </xf>
    <xf numFmtId="38" fontId="12" fillId="6" borderId="84" xfId="1" applyFont="1" applyFill="1" applyBorder="1" applyAlignment="1">
      <alignment horizontal="right" vertical="center" shrinkToFit="1"/>
    </xf>
    <xf numFmtId="0" fontId="24" fillId="6" borderId="84" xfId="0" applyFont="1" applyFill="1" applyBorder="1" applyAlignment="1">
      <alignment horizontal="right" vertical="center" shrinkToFit="1"/>
    </xf>
    <xf numFmtId="0" fontId="19" fillId="0" borderId="88" xfId="0" applyFont="1" applyBorder="1" applyAlignment="1">
      <alignment horizontal="center" vertical="center"/>
    </xf>
    <xf numFmtId="0" fontId="4" fillId="5" borderId="91" xfId="0" applyFont="1" applyFill="1" applyBorder="1" applyAlignment="1">
      <alignment horizontal="center" vertical="center" wrapText="1"/>
    </xf>
    <xf numFmtId="0" fontId="0" fillId="0" borderId="92" xfId="0" applyBorder="1" applyAlignment="1">
      <alignment horizontal="center" vertical="center" wrapText="1"/>
    </xf>
    <xf numFmtId="0" fontId="0" fillId="0" borderId="93" xfId="0" applyBorder="1" applyAlignment="1">
      <alignment horizontal="center" vertical="center" wrapText="1"/>
    </xf>
    <xf numFmtId="0" fontId="4" fillId="5" borderId="94" xfId="0" applyFont="1" applyFill="1" applyBorder="1" applyAlignment="1">
      <alignment horizontal="center" vertical="center" wrapText="1"/>
    </xf>
    <xf numFmtId="0" fontId="0" fillId="0" borderId="88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186" fontId="12" fillId="0" borderId="92" xfId="0" applyNumberFormat="1" applyFont="1" applyBorder="1" applyAlignment="1">
      <alignment horizontal="right" vertical="center" shrinkToFit="1"/>
    </xf>
    <xf numFmtId="186" fontId="12" fillId="0" borderId="93" xfId="0" applyNumberFormat="1" applyFont="1" applyBorder="1" applyAlignment="1">
      <alignment horizontal="right" vertical="center" shrinkToFit="1"/>
    </xf>
    <xf numFmtId="0" fontId="4" fillId="0" borderId="88" xfId="0" applyFont="1" applyBorder="1" applyAlignment="1">
      <alignment vertical="center" shrinkToFit="1"/>
    </xf>
    <xf numFmtId="0" fontId="0" fillId="0" borderId="88" xfId="0" applyBorder="1" applyAlignment="1">
      <alignment vertical="center" shrinkToFit="1"/>
    </xf>
    <xf numFmtId="0" fontId="4" fillId="0" borderId="88" xfId="0" applyFont="1" applyBorder="1" applyAlignment="1">
      <alignment horizontal="right" vertical="center" shrinkToFit="1"/>
    </xf>
    <xf numFmtId="186" fontId="4" fillId="6" borderId="4" xfId="0" applyNumberFormat="1" applyFont="1" applyFill="1" applyBorder="1" applyAlignment="1">
      <alignment horizontal="right" vertical="center"/>
    </xf>
    <xf numFmtId="186" fontId="4" fillId="0" borderId="4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85" fontId="4" fillId="0" borderId="2" xfId="0" applyNumberFormat="1" applyFont="1" applyBorder="1" applyAlignment="1">
      <alignment horizontal="left" vertical="center" shrinkToFit="1"/>
    </xf>
    <xf numFmtId="187" fontId="4" fillId="0" borderId="3" xfId="0" applyNumberFormat="1" applyFont="1" applyBorder="1" applyAlignment="1">
      <alignment horizontal="left" vertical="center" shrinkToFit="1"/>
    </xf>
    <xf numFmtId="185" fontId="4" fillId="0" borderId="3" xfId="0" applyNumberFormat="1" applyFont="1" applyBorder="1" applyAlignment="1">
      <alignment horizontal="left" vertical="center" shrinkToFit="1"/>
    </xf>
    <xf numFmtId="0" fontId="25" fillId="0" borderId="0" xfId="0" applyFont="1" applyAlignment="1">
      <alignment vertical="center" shrinkToFit="1"/>
    </xf>
    <xf numFmtId="0" fontId="15" fillId="0" borderId="0" xfId="0" applyFont="1" applyAlignment="1">
      <alignment vertical="center" shrinkToFit="1"/>
    </xf>
    <xf numFmtId="0" fontId="4" fillId="0" borderId="1" xfId="0" quotePrefix="1" applyFont="1" applyBorder="1" applyAlignment="1">
      <alignment horizontal="left" vertical="center" shrinkToFit="1"/>
    </xf>
    <xf numFmtId="38" fontId="4" fillId="0" borderId="2" xfId="1" applyFont="1" applyFill="1" applyBorder="1" applyAlignment="1">
      <alignment horizontal="right" vertical="center" shrinkToFit="1"/>
    </xf>
    <xf numFmtId="38" fontId="27" fillId="0" borderId="11" xfId="1" applyFont="1" applyBorder="1" applyAlignment="1">
      <alignment horizontal="right" vertical="center" shrinkToFit="1"/>
    </xf>
    <xf numFmtId="0" fontId="4" fillId="0" borderId="6" xfId="0" applyFont="1" applyBorder="1" applyAlignment="1">
      <alignment horizontal="center" vertical="center"/>
    </xf>
    <xf numFmtId="0" fontId="4" fillId="6" borderId="10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4" fillId="6" borderId="1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6" borderId="10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left" vertical="center" wrapText="1"/>
    </xf>
    <xf numFmtId="0" fontId="4" fillId="6" borderId="11" xfId="0" applyFont="1" applyFill="1" applyBorder="1" applyAlignment="1">
      <alignment horizontal="left" vertical="center" wrapText="1"/>
    </xf>
    <xf numFmtId="38" fontId="4" fillId="0" borderId="1" xfId="1" applyFont="1" applyFill="1" applyBorder="1" applyAlignment="1">
      <alignment horizontal="right" vertical="center" shrinkToFit="1"/>
    </xf>
    <xf numFmtId="38" fontId="27" fillId="0" borderId="9" xfId="1" applyFont="1" applyBorder="1" applyAlignment="1">
      <alignment horizontal="right"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8" fillId="0" borderId="0" xfId="0" applyFont="1" applyAlignment="1">
      <alignment shrinkToFit="1"/>
    </xf>
    <xf numFmtId="0" fontId="17" fillId="0" borderId="0" xfId="0" applyFont="1" applyAlignment="1">
      <alignment shrinkToFit="1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86" fontId="4" fillId="0" borderId="10" xfId="0" applyNumberFormat="1" applyFont="1" applyBorder="1" applyAlignment="1">
      <alignment horizontal="right" vertical="center"/>
    </xf>
    <xf numFmtId="186" fontId="4" fillId="0" borderId="2" xfId="0" applyNumberFormat="1" applyFont="1" applyBorder="1" applyAlignment="1">
      <alignment horizontal="right" vertical="center"/>
    </xf>
    <xf numFmtId="186" fontId="4" fillId="0" borderId="11" xfId="0" applyNumberFormat="1" applyFont="1" applyBorder="1" applyAlignment="1">
      <alignment horizontal="right" vertical="center"/>
    </xf>
    <xf numFmtId="186" fontId="4" fillId="6" borderId="10" xfId="0" applyNumberFormat="1" applyFont="1" applyFill="1" applyBorder="1" applyAlignment="1">
      <alignment horizontal="right" vertical="center"/>
    </xf>
    <xf numFmtId="186" fontId="4" fillId="6" borderId="2" xfId="0" applyNumberFormat="1" applyFont="1" applyFill="1" applyBorder="1" applyAlignment="1">
      <alignment horizontal="right" vertical="center"/>
    </xf>
    <xf numFmtId="186" fontId="4" fillId="6" borderId="11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vertical="center" shrinkToFit="1"/>
    </xf>
    <xf numFmtId="0" fontId="17" fillId="0" borderId="0" xfId="0" applyFont="1" applyAlignment="1">
      <alignment vertical="center" shrinkToFit="1"/>
    </xf>
    <xf numFmtId="38" fontId="4" fillId="0" borderId="1" xfId="1" applyFont="1" applyFill="1" applyBorder="1" applyAlignment="1">
      <alignment horizontal="right" vertical="center"/>
    </xf>
    <xf numFmtId="38" fontId="27" fillId="0" borderId="9" xfId="1" applyFont="1" applyBorder="1" applyAlignment="1">
      <alignment horizontal="right" vertical="center"/>
    </xf>
    <xf numFmtId="0" fontId="6" fillId="0" borderId="103" xfId="0" applyFont="1" applyFill="1" applyBorder="1">
      <alignment vertical="center"/>
    </xf>
    <xf numFmtId="0" fontId="6" fillId="0" borderId="103" xfId="0" applyFont="1" applyFill="1" applyBorder="1" applyAlignment="1">
      <alignment horizontal="left" vertical="center"/>
    </xf>
    <xf numFmtId="196" fontId="6" fillId="0" borderId="103" xfId="0" applyNumberFormat="1" applyFont="1" applyFill="1" applyBorder="1" applyAlignment="1">
      <alignment horizontal="left" vertical="center"/>
    </xf>
    <xf numFmtId="9" fontId="6" fillId="0" borderId="103" xfId="0" applyNumberFormat="1" applyFont="1" applyFill="1" applyBorder="1" applyAlignment="1">
      <alignment horizontal="left" vertical="center"/>
    </xf>
    <xf numFmtId="0" fontId="6" fillId="0" borderId="107" xfId="0" applyFont="1" applyFill="1" applyBorder="1">
      <alignment vertical="center"/>
    </xf>
    <xf numFmtId="38" fontId="6" fillId="0" borderId="107" xfId="0" applyNumberFormat="1" applyFont="1" applyFill="1" applyBorder="1">
      <alignment vertical="center"/>
    </xf>
    <xf numFmtId="0" fontId="6" fillId="0" borderId="107" xfId="0" applyFont="1" applyBorder="1">
      <alignment vertical="center"/>
    </xf>
    <xf numFmtId="0" fontId="6" fillId="0" borderId="108" xfId="0" applyFont="1" applyBorder="1">
      <alignment vertical="center"/>
    </xf>
    <xf numFmtId="0" fontId="6" fillId="0" borderId="109" xfId="0" applyFont="1" applyBorder="1">
      <alignment vertical="center"/>
    </xf>
    <xf numFmtId="0" fontId="6" fillId="3" borderId="104" xfId="0" applyFont="1" applyFill="1" applyBorder="1">
      <alignment vertical="center"/>
    </xf>
    <xf numFmtId="0" fontId="6" fillId="3" borderId="105" xfId="0" applyFont="1" applyFill="1" applyBorder="1">
      <alignment vertical="center"/>
    </xf>
    <xf numFmtId="0" fontId="6" fillId="3" borderId="106" xfId="0" applyFont="1" applyFill="1" applyBorder="1">
      <alignment vertical="center"/>
    </xf>
    <xf numFmtId="0" fontId="6" fillId="3" borderId="103" xfId="0" applyFont="1" applyFill="1" applyBorder="1" applyAlignment="1">
      <alignment horizontal="left" vertical="center"/>
    </xf>
    <xf numFmtId="0" fontId="6" fillId="3" borderId="103" xfId="0" applyFont="1" applyFill="1" applyBorder="1">
      <alignment vertical="center"/>
    </xf>
    <xf numFmtId="0" fontId="6" fillId="8" borderId="0" xfId="0" applyFont="1" applyFill="1">
      <alignment vertical="center"/>
    </xf>
    <xf numFmtId="0" fontId="6" fillId="8" borderId="38" xfId="0" applyFont="1" applyFill="1" applyBorder="1">
      <alignment vertical="center"/>
    </xf>
    <xf numFmtId="0" fontId="6" fillId="8" borderId="107" xfId="0" applyFont="1" applyFill="1" applyBorder="1">
      <alignment vertical="center"/>
    </xf>
    <xf numFmtId="0" fontId="6" fillId="8" borderId="108" xfId="0" applyFont="1" applyFill="1" applyBorder="1">
      <alignment vertical="center"/>
    </xf>
    <xf numFmtId="0" fontId="6" fillId="8" borderId="109" xfId="0" applyFont="1" applyFill="1" applyBorder="1">
      <alignment vertical="center"/>
    </xf>
    <xf numFmtId="0" fontId="31" fillId="0" borderId="0" xfId="0" applyFont="1" applyBorder="1" applyAlignment="1">
      <alignment horizontal="left" shrinkToFit="1"/>
    </xf>
    <xf numFmtId="0" fontId="0" fillId="0" borderId="0" xfId="0" applyBorder="1" applyAlignment="1">
      <alignment horizontal="left" shrinkToFit="1"/>
    </xf>
    <xf numFmtId="37" fontId="31" fillId="0" borderId="0" xfId="0" applyNumberFormat="1" applyFont="1" applyBorder="1" applyAlignment="1">
      <alignment horizontal="right" shrinkToFit="1"/>
    </xf>
    <xf numFmtId="37" fontId="0" fillId="0" borderId="0" xfId="0" applyNumberFormat="1" applyBorder="1" applyAlignment="1">
      <alignment horizontal="right" shrinkToFit="1"/>
    </xf>
    <xf numFmtId="37" fontId="32" fillId="0" borderId="0" xfId="0" applyNumberFormat="1" applyFont="1" applyBorder="1" applyAlignment="1">
      <alignment horizontal="right" shrinkToFit="1"/>
    </xf>
    <xf numFmtId="0" fontId="33" fillId="0" borderId="0" xfId="0" applyFont="1" applyBorder="1" applyAlignment="1">
      <alignment horizontal="left" shrinkToFit="1"/>
    </xf>
    <xf numFmtId="37" fontId="33" fillId="0" borderId="0" xfId="0" applyNumberFormat="1" applyFont="1" applyBorder="1" applyAlignment="1">
      <alignment horizontal="right" shrinkToFit="1"/>
    </xf>
    <xf numFmtId="0" fontId="4" fillId="0" borderId="0" xfId="0" applyFont="1" applyBorder="1">
      <alignment vertical="center"/>
    </xf>
    <xf numFmtId="0" fontId="0" fillId="0" borderId="100" xfId="0" applyBorder="1" applyAlignment="1">
      <alignment horizontal="left" shrinkToFit="1"/>
    </xf>
    <xf numFmtId="37" fontId="0" fillId="0" borderId="100" xfId="0" applyNumberFormat="1" applyBorder="1" applyAlignment="1">
      <alignment horizontal="right" shrinkToFit="1"/>
    </xf>
    <xf numFmtId="0" fontId="3" fillId="0" borderId="0" xfId="0" applyFont="1" applyBorder="1" applyAlignment="1">
      <alignment horizontal="left" shrinkToFit="1"/>
    </xf>
    <xf numFmtId="0" fontId="3" fillId="0" borderId="100" xfId="0" applyFont="1" applyBorder="1" applyAlignment="1">
      <alignment horizontal="left" shrinkToFit="1"/>
    </xf>
    <xf numFmtId="0" fontId="34" fillId="0" borderId="100" xfId="0" applyFont="1" applyBorder="1" applyAlignment="1">
      <alignment horizontal="left" shrinkToFit="1"/>
    </xf>
    <xf numFmtId="197" fontId="35" fillId="0" borderId="100" xfId="0" applyNumberFormat="1" applyFont="1" applyBorder="1" applyAlignment="1">
      <alignment horizontal="right" shrinkToFit="1"/>
    </xf>
    <xf numFmtId="0" fontId="16" fillId="0" borderId="100" xfId="0" applyFont="1" applyBorder="1">
      <alignment vertical="center"/>
    </xf>
    <xf numFmtId="37" fontId="3" fillId="0" borderId="0" xfId="0" applyNumberFormat="1" applyFont="1" applyBorder="1" applyAlignment="1">
      <alignment horizontal="right" shrinkToFit="1"/>
    </xf>
    <xf numFmtId="0" fontId="4" fillId="0" borderId="0" xfId="0" applyFont="1" applyBorder="1" applyAlignment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100" xfId="0" applyFont="1" applyBorder="1" applyAlignment="1"/>
    <xf numFmtId="0" fontId="4" fillId="0" borderId="100" xfId="0" applyFont="1" applyBorder="1" applyAlignment="1">
      <alignment horizontal="left"/>
    </xf>
    <xf numFmtId="0" fontId="4" fillId="0" borderId="100" xfId="0" applyFont="1" applyBorder="1">
      <alignment vertical="center"/>
    </xf>
    <xf numFmtId="0" fontId="4" fillId="0" borderId="100" xfId="0" applyFont="1" applyBorder="1" applyAlignment="1">
      <alignment horizontal="distributed"/>
    </xf>
    <xf numFmtId="0" fontId="4" fillId="0" borderId="102" xfId="0" applyFont="1" applyBorder="1" applyAlignment="1">
      <alignment horizontal="left"/>
    </xf>
    <xf numFmtId="0" fontId="4" fillId="0" borderId="102" xfId="0" applyFont="1" applyBorder="1" applyAlignment="1">
      <alignment horizontal="distributed"/>
    </xf>
    <xf numFmtId="0" fontId="4" fillId="0" borderId="0" xfId="0" applyFont="1" applyBorder="1" applyAlignment="1">
      <alignment shrinkToFit="1"/>
    </xf>
    <xf numFmtId="0" fontId="4" fillId="0" borderId="0" xfId="0" applyFont="1" applyBorder="1" applyAlignment="1">
      <alignment horizontal="left" shrinkToFit="1"/>
    </xf>
    <xf numFmtId="180" fontId="4" fillId="0" borderId="0" xfId="0" applyNumberFormat="1" applyFont="1" applyBorder="1" applyAlignment="1">
      <alignment shrinkToFit="1"/>
    </xf>
    <xf numFmtId="178" fontId="26" fillId="0" borderId="100" xfId="1" applyNumberFormat="1" applyFont="1" applyBorder="1" applyAlignment="1">
      <alignment shrinkToFit="1"/>
    </xf>
    <xf numFmtId="0" fontId="3" fillId="0" borderId="0" xfId="0" applyFont="1" applyBorder="1">
      <alignment vertical="center"/>
    </xf>
    <xf numFmtId="178" fontId="4" fillId="0" borderId="0" xfId="1" applyNumberFormat="1" applyFont="1" applyBorder="1" applyAlignment="1">
      <alignment shrinkToFit="1"/>
    </xf>
    <xf numFmtId="197" fontId="36" fillId="0" borderId="100" xfId="0" applyNumberFormat="1" applyFont="1" applyBorder="1" applyAlignment="1">
      <alignment horizontal="right" shrinkToFit="1"/>
    </xf>
    <xf numFmtId="0" fontId="4" fillId="0" borderId="100" xfId="0" applyFont="1" applyBorder="1" applyAlignment="1">
      <alignment horizontal="left" shrinkToFit="1"/>
    </xf>
    <xf numFmtId="0" fontId="4" fillId="0" borderId="102" xfId="0" applyFont="1" applyBorder="1" applyAlignment="1">
      <alignment horizontal="left" shrinkToFit="1"/>
    </xf>
    <xf numFmtId="0" fontId="3" fillId="0" borderId="100" xfId="0" applyFont="1" applyBorder="1" applyAlignment="1"/>
    <xf numFmtId="0" fontId="4" fillId="0" borderId="100" xfId="0" applyFont="1" applyBorder="1" applyAlignment="1">
      <alignment shrinkToFit="1"/>
    </xf>
    <xf numFmtId="0" fontId="4" fillId="0" borderId="102" xfId="0" applyFont="1" applyBorder="1" applyAlignment="1">
      <alignment shrinkToFit="1"/>
    </xf>
    <xf numFmtId="0" fontId="4" fillId="0" borderId="100" xfId="0" applyFont="1" applyBorder="1" applyAlignment="1"/>
    <xf numFmtId="0" fontId="4" fillId="0" borderId="102" xfId="0" applyFont="1" applyBorder="1" applyAlignment="1"/>
  </cellXfs>
  <cellStyles count="4">
    <cellStyle name="KANAME" xfId="3" xr:uid="{00000000-0005-0000-0000-000000000000}"/>
    <cellStyle name="パーセント" xfId="2" builtinId="5"/>
    <cellStyle name="桁区切り" xfId="1" builtinId="6"/>
    <cellStyle name="標準" xfId="0" builtinId="0"/>
  </cellStyles>
  <dxfs count="162">
    <dxf>
      <border>
        <bottom style="thin">
          <color auto="1"/>
        </bottom>
      </border>
    </dxf>
    <dxf>
      <border>
        <top style="thin">
          <color rgb="FFFFFFFF"/>
        </top>
      </border>
    </dxf>
    <dxf>
      <numFmt numFmtId="188" formatCode="#,##0.#?;\-#,##0.#?"/>
    </dxf>
    <dxf>
      <numFmt numFmtId="189" formatCode="#,##0_._0_0;\-#,##0_._0_0"/>
    </dxf>
    <dxf>
      <numFmt numFmtId="190" formatCode="#,##0.?;\-#,##0.?"/>
    </dxf>
    <dxf>
      <numFmt numFmtId="191" formatCode="#,##0_._0;\-#,##0_._0"/>
    </dxf>
    <dxf>
      <numFmt numFmtId="0" formatCode="General"/>
    </dxf>
    <dxf>
      <numFmt numFmtId="0" formatCode="General"/>
    </dxf>
    <dxf>
      <numFmt numFmtId="192" formatCode="#,##0.###"/>
    </dxf>
    <dxf>
      <numFmt numFmtId="3" formatCode="#,##0"/>
    </dxf>
    <dxf>
      <numFmt numFmtId="0" formatCode="General"/>
      <border>
        <left style="hair">
          <color auto="1"/>
        </left>
        <right style="hair">
          <color auto="1"/>
        </right>
        <top style="thin">
          <color auto="1"/>
        </top>
        <bottom style="thin">
          <color auto="1"/>
        </bottom>
      </border>
    </dxf>
    <dxf>
      <numFmt numFmtId="188" formatCode="#,##0.#?;\-#,##0.#?"/>
    </dxf>
    <dxf>
      <numFmt numFmtId="189" formatCode="#,##0_._0_0;\-#,##0_._0_0"/>
    </dxf>
    <dxf>
      <numFmt numFmtId="190" formatCode="#,##0.?;\-#,##0.?"/>
    </dxf>
    <dxf>
      <numFmt numFmtId="191" formatCode="#,##0_._0;\-#,##0_._0"/>
    </dxf>
    <dxf>
      <numFmt numFmtId="0" formatCode="General"/>
    </dxf>
    <dxf>
      <numFmt numFmtId="0" formatCode="General"/>
    </dxf>
    <dxf>
      <numFmt numFmtId="192" formatCode="#,##0.###"/>
    </dxf>
    <dxf>
      <numFmt numFmtId="3" formatCode="#,##0"/>
    </dxf>
    <dxf>
      <border>
        <left style="hair">
          <color auto="1"/>
        </left>
        <right style="hair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rgb="FFFFFFFF"/>
        </top>
      </border>
    </dxf>
    <dxf>
      <numFmt numFmtId="188" formatCode="#,##0.#?;\-#,##0.#?"/>
    </dxf>
    <dxf>
      <numFmt numFmtId="189" formatCode="#,##0_._0_0;\-#,##0_._0_0"/>
    </dxf>
    <dxf>
      <numFmt numFmtId="190" formatCode="#,##0.?;\-#,##0.?"/>
    </dxf>
    <dxf>
      <numFmt numFmtId="191" formatCode="#,##0_._0;\-#,##0_._0"/>
    </dxf>
    <dxf>
      <numFmt numFmtId="0" formatCode="General"/>
    </dxf>
    <dxf>
      <numFmt numFmtId="0" formatCode="General"/>
    </dxf>
    <dxf>
      <numFmt numFmtId="192" formatCode="#,##0.###"/>
    </dxf>
    <dxf>
      <numFmt numFmtId="3" formatCode="#,##0"/>
    </dxf>
    <dxf>
      <border>
        <bottom style="thin">
          <color auto="1"/>
        </bottom>
      </border>
    </dxf>
    <dxf>
      <numFmt numFmtId="192" formatCode="#,##0.###"/>
    </dxf>
    <dxf>
      <numFmt numFmtId="3" formatCode="#,##0"/>
    </dxf>
    <dxf>
      <numFmt numFmtId="188" formatCode="#,##0.#?;\-#,##0.#?"/>
    </dxf>
    <dxf>
      <numFmt numFmtId="189" formatCode="#,##0_._0_0;\-#,##0_._0_0"/>
    </dxf>
    <dxf>
      <numFmt numFmtId="190" formatCode="#,##0.?;\-#,##0.?"/>
    </dxf>
    <dxf>
      <numFmt numFmtId="191" formatCode="#,##0_._0;\-#,##0_._0"/>
    </dxf>
    <dxf>
      <numFmt numFmtId="0" formatCode="General"/>
    </dxf>
    <dxf>
      <numFmt numFmtId="0" formatCode="General"/>
    </dxf>
    <dxf>
      <border>
        <top style="thin">
          <color rgb="FFFFFFFF"/>
        </top>
      </border>
    </dxf>
    <dxf>
      <border>
        <top style="thin">
          <color rgb="FFFFFFFF"/>
        </top>
      </border>
    </dxf>
    <dxf>
      <numFmt numFmtId="188" formatCode="#,##0.#?;\-#,##0.#?"/>
    </dxf>
    <dxf>
      <numFmt numFmtId="189" formatCode="#,##0_._0_0;\-#,##0_._0_0"/>
    </dxf>
    <dxf>
      <numFmt numFmtId="190" formatCode="#,##0.?;\-#,##0.?"/>
    </dxf>
    <dxf>
      <numFmt numFmtId="191" formatCode="#,##0_._0;\-#,##0_._0"/>
    </dxf>
    <dxf>
      <numFmt numFmtId="0" formatCode="General"/>
    </dxf>
    <dxf>
      <numFmt numFmtId="0" formatCode="General"/>
    </dxf>
    <dxf>
      <numFmt numFmtId="192" formatCode="#,##0.###"/>
    </dxf>
    <dxf>
      <numFmt numFmtId="3" formatCode="#,##0"/>
    </dxf>
    <dxf>
      <border>
        <bottom style="thin">
          <color auto="1"/>
        </bottom>
      </border>
    </dxf>
    <dxf>
      <border>
        <top style="thin">
          <color rgb="FFFFFFFF"/>
        </top>
      </border>
    </dxf>
    <dxf>
      <numFmt numFmtId="188" formatCode="#,##0.#?;\-#,##0.#?"/>
    </dxf>
    <dxf>
      <numFmt numFmtId="189" formatCode="#,##0_._0_0;\-#,##0_._0_0"/>
    </dxf>
    <dxf>
      <numFmt numFmtId="190" formatCode="#,##0.?;\-#,##0.?"/>
    </dxf>
    <dxf>
      <numFmt numFmtId="191" formatCode="#,##0_._0;\-#,##0_._0"/>
    </dxf>
    <dxf>
      <numFmt numFmtId="0" formatCode="General"/>
    </dxf>
    <dxf>
      <numFmt numFmtId="0" formatCode="General"/>
    </dxf>
    <dxf>
      <numFmt numFmtId="192" formatCode="#,##0.###"/>
    </dxf>
    <dxf>
      <numFmt numFmtId="3" formatCode="#,##0"/>
    </dxf>
    <dxf>
      <border>
        <bottom style="thin">
          <color auto="1"/>
        </bottom>
      </border>
    </dxf>
    <dxf>
      <numFmt numFmtId="192" formatCode="#,##0.###"/>
    </dxf>
    <dxf>
      <numFmt numFmtId="3" formatCode="#,##0"/>
    </dxf>
    <dxf>
      <numFmt numFmtId="188" formatCode="#,##0.#?;\-#,##0.#?"/>
    </dxf>
    <dxf>
      <numFmt numFmtId="189" formatCode="#,##0_._0_0;\-#,##0_._0_0"/>
    </dxf>
    <dxf>
      <numFmt numFmtId="190" formatCode="#,##0.?;\-#,##0.?"/>
    </dxf>
    <dxf>
      <numFmt numFmtId="191" formatCode="#,##0_._0;\-#,##0_._0"/>
    </dxf>
    <dxf>
      <numFmt numFmtId="0" formatCode="General"/>
    </dxf>
    <dxf>
      <numFmt numFmtId="0" formatCode="General"/>
    </dxf>
    <dxf>
      <border>
        <top style="thin">
          <color rgb="FFFFFFFF"/>
        </top>
      </border>
    </dxf>
    <dxf>
      <numFmt numFmtId="188" formatCode="#,##0.#?;\-#,##0.#?"/>
    </dxf>
    <dxf>
      <numFmt numFmtId="189" formatCode="#,##0_._0_0;\-#,##0_._0_0"/>
    </dxf>
    <dxf>
      <numFmt numFmtId="190" formatCode="#,##0.?;\-#,##0.?"/>
    </dxf>
    <dxf>
      <numFmt numFmtId="191" formatCode="#,##0_._0;\-#,##0_._0"/>
    </dxf>
    <dxf>
      <numFmt numFmtId="0" formatCode="General"/>
    </dxf>
    <dxf>
      <numFmt numFmtId="0" formatCode="General"/>
    </dxf>
    <dxf>
      <numFmt numFmtId="192" formatCode="#,##0.###"/>
    </dxf>
    <dxf>
      <numFmt numFmtId="3" formatCode="#,##0"/>
    </dxf>
    <dxf>
      <border>
        <left style="hair">
          <color auto="1"/>
        </left>
        <right style="hair">
          <color auto="1"/>
        </right>
        <top style="thin">
          <color auto="1"/>
        </top>
        <bottom style="thin">
          <color auto="1"/>
        </bottom>
      </border>
    </dxf>
    <dxf>
      <numFmt numFmtId="188" formatCode="#,##0.#?;\-#,##0.#?"/>
    </dxf>
    <dxf>
      <numFmt numFmtId="189" formatCode="#,##0_._0_0;\-#,##0_._0_0"/>
    </dxf>
    <dxf>
      <numFmt numFmtId="190" formatCode="#,##0.?;\-#,##0.?"/>
    </dxf>
    <dxf>
      <numFmt numFmtId="191" formatCode="#,##0_._0;\-#,##0_._0"/>
    </dxf>
    <dxf>
      <numFmt numFmtId="0" formatCode="General"/>
    </dxf>
    <dxf>
      <numFmt numFmtId="0" formatCode="General"/>
    </dxf>
    <dxf>
      <numFmt numFmtId="192" formatCode="#,##0.###"/>
    </dxf>
    <dxf>
      <numFmt numFmtId="3" formatCode="#,##0"/>
    </dxf>
    <dxf>
      <border>
        <left style="hair">
          <color auto="1"/>
        </left>
        <right style="hair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border>
        <bottom style="thin">
          <color rgb="FFFFFFFF"/>
        </bottom>
      </border>
    </dxf>
    <dxf>
      <numFmt numFmtId="188" formatCode="#,##0.#?;\-#,##0.#?"/>
    </dxf>
    <dxf>
      <numFmt numFmtId="189" formatCode="#,##0_._0_0;\-#,##0_._0_0"/>
    </dxf>
    <dxf>
      <numFmt numFmtId="190" formatCode="#,##0.?;\-#,##0.?"/>
    </dxf>
    <dxf>
      <numFmt numFmtId="191" formatCode="#,##0_._0;\-#,##0_._0"/>
    </dxf>
    <dxf>
      <numFmt numFmtId="0" formatCode="General"/>
    </dxf>
    <dxf>
      <numFmt numFmtId="0" formatCode="General"/>
    </dxf>
    <dxf>
      <numFmt numFmtId="192" formatCode="#,##0.###"/>
    </dxf>
    <dxf>
      <numFmt numFmtId="3" formatCode="#,##0"/>
    </dxf>
    <dxf>
      <border>
        <bottom style="thin">
          <color auto="1"/>
        </bottom>
      </border>
    </dxf>
    <dxf>
      <numFmt numFmtId="192" formatCode="#,##0.###"/>
    </dxf>
    <dxf>
      <numFmt numFmtId="3" formatCode="#,##0"/>
    </dxf>
    <dxf>
      <numFmt numFmtId="188" formatCode="#,##0.#?;\-#,##0.#?"/>
    </dxf>
    <dxf>
      <numFmt numFmtId="189" formatCode="#,##0_._0_0;\-#,##0_._0_0"/>
    </dxf>
    <dxf>
      <numFmt numFmtId="190" formatCode="#,##0.?;\-#,##0.?"/>
    </dxf>
    <dxf>
      <numFmt numFmtId="191" formatCode="#,##0_._0;\-#,##0_._0"/>
    </dxf>
    <dxf>
      <numFmt numFmtId="0" formatCode="General"/>
    </dxf>
    <dxf>
      <numFmt numFmtId="0" formatCode="General"/>
    </dxf>
    <dxf>
      <border>
        <bottom style="thin">
          <color rgb="FFFFFFFF"/>
        </bottom>
      </border>
    </dxf>
    <dxf>
      <border>
        <bottom style="thin">
          <color auto="1"/>
        </bottom>
      </border>
    </dxf>
    <dxf>
      <border>
        <bottom style="thin">
          <color rgb="FFFFFFFF"/>
        </bottom>
      </border>
    </dxf>
    <dxf>
      <numFmt numFmtId="188" formatCode="#,##0.#?;\-#,##0.#?"/>
    </dxf>
    <dxf>
      <numFmt numFmtId="189" formatCode="#,##0_._0_0;\-#,##0_._0_0"/>
    </dxf>
    <dxf>
      <numFmt numFmtId="190" formatCode="#,##0.?;\-#,##0.?"/>
    </dxf>
    <dxf>
      <numFmt numFmtId="191" formatCode="#,##0_._0;\-#,##0_._0"/>
    </dxf>
    <dxf>
      <numFmt numFmtId="0" formatCode="General"/>
    </dxf>
    <dxf>
      <numFmt numFmtId="0" formatCode="General"/>
    </dxf>
    <dxf>
      <numFmt numFmtId="192" formatCode="#,##0.###"/>
    </dxf>
    <dxf>
      <numFmt numFmtId="3" formatCode="#,##0"/>
    </dxf>
    <dxf>
      <border>
        <bottom style="thin">
          <color auto="1"/>
        </bottom>
      </border>
    </dxf>
    <dxf>
      <numFmt numFmtId="192" formatCode="#,##0.###"/>
    </dxf>
    <dxf>
      <numFmt numFmtId="3" formatCode="#,##0"/>
    </dxf>
    <dxf>
      <numFmt numFmtId="188" formatCode="#,##0.#?;\-#,##0.#?"/>
    </dxf>
    <dxf>
      <numFmt numFmtId="189" formatCode="#,##0_._0_0;\-#,##0_._0_0"/>
    </dxf>
    <dxf>
      <numFmt numFmtId="190" formatCode="#,##0.?;\-#,##0.?"/>
    </dxf>
    <dxf>
      <numFmt numFmtId="191" formatCode="#,##0_._0;\-#,##0_._0"/>
    </dxf>
    <dxf>
      <numFmt numFmtId="0" formatCode="General"/>
    </dxf>
    <dxf>
      <numFmt numFmtId="0" formatCode="General"/>
    </dxf>
    <dxf>
      <border>
        <bottom style="thin">
          <color rgb="FFFFFFFF"/>
        </bottom>
      </border>
    </dxf>
    <dxf>
      <numFmt numFmtId="188" formatCode="#,##0.#?;\-#,##0.#?"/>
    </dxf>
    <dxf>
      <numFmt numFmtId="189" formatCode="#,##0_._0_0;\-#,##0_._0_0"/>
    </dxf>
    <dxf>
      <numFmt numFmtId="190" formatCode="#,##0.?;\-#,##0.?"/>
    </dxf>
    <dxf>
      <numFmt numFmtId="191" formatCode="#,##0_._0;\-#,##0_._0"/>
    </dxf>
    <dxf>
      <numFmt numFmtId="0" formatCode="General"/>
    </dxf>
    <dxf>
      <numFmt numFmtId="0" formatCode="General"/>
    </dxf>
    <dxf>
      <numFmt numFmtId="192" formatCode="#,##0.###"/>
    </dxf>
    <dxf>
      <numFmt numFmtId="3" formatCode="#,##0"/>
    </dxf>
    <dxf>
      <border>
        <left style="hair">
          <color auto="1"/>
        </left>
        <right style="hair">
          <color auto="1"/>
        </right>
        <top style="thin">
          <color auto="1"/>
        </top>
        <bottom style="thin">
          <color auto="1"/>
        </bottom>
      </border>
    </dxf>
    <dxf>
      <numFmt numFmtId="188" formatCode="#,##0.#?;\-#,##0.#?"/>
    </dxf>
    <dxf>
      <numFmt numFmtId="189" formatCode="#,##0_._0_0;\-#,##0_._0_0"/>
    </dxf>
    <dxf>
      <numFmt numFmtId="190" formatCode="#,##0.?;\-#,##0.?"/>
    </dxf>
    <dxf>
      <numFmt numFmtId="191" formatCode="#,##0_._0;\-#,##0_._0"/>
    </dxf>
    <dxf>
      <numFmt numFmtId="0" formatCode="General"/>
    </dxf>
    <dxf>
      <numFmt numFmtId="0" formatCode="General"/>
    </dxf>
    <dxf>
      <numFmt numFmtId="192" formatCode="#,##0.###"/>
    </dxf>
    <dxf>
      <numFmt numFmtId="3" formatCode="#,##0"/>
    </dxf>
    <dxf>
      <border>
        <left style="hair">
          <color auto="1"/>
        </left>
        <right style="hair">
          <color auto="1"/>
        </right>
        <top style="thin">
          <color auto="1"/>
        </top>
        <bottom style="thin">
          <color auto="1"/>
        </bottom>
      </border>
    </dxf>
    <dxf>
      <numFmt numFmtId="188" formatCode="#,##0.#?;\-#,##0.#?"/>
    </dxf>
    <dxf>
      <numFmt numFmtId="189" formatCode="#,##0_._0_0;\-#,##0_._0_0"/>
    </dxf>
    <dxf>
      <numFmt numFmtId="190" formatCode="#,##0.?;\-#,##0.?"/>
    </dxf>
    <dxf>
      <numFmt numFmtId="191" formatCode="#,##0_._0;\-#,##0_._0"/>
    </dxf>
    <dxf>
      <numFmt numFmtId="0" formatCode="General"/>
    </dxf>
    <dxf>
      <numFmt numFmtId="0" formatCode="General"/>
    </dxf>
    <dxf>
      <numFmt numFmtId="192" formatCode="#,##0.###"/>
    </dxf>
    <dxf>
      <numFmt numFmtId="3" formatCode="#,##0"/>
    </dxf>
    <dxf>
      <numFmt numFmtId="188" formatCode="#,##0.#?;\-#,##0.#?"/>
    </dxf>
    <dxf>
      <numFmt numFmtId="189" formatCode="#,##0_._0_0;\-#,##0_._0_0"/>
    </dxf>
    <dxf>
      <numFmt numFmtId="190" formatCode="#,##0.?;\-#,##0.?"/>
    </dxf>
    <dxf>
      <numFmt numFmtId="191" formatCode="#,##0_._0;\-#,##0_._0"/>
    </dxf>
    <dxf>
      <numFmt numFmtId="0" formatCode="General"/>
    </dxf>
    <dxf>
      <numFmt numFmtId="0" formatCode="General"/>
    </dxf>
    <dxf>
      <numFmt numFmtId="192" formatCode="#,##0.###"/>
    </dxf>
    <dxf>
      <numFmt numFmtId="3" formatCode="#,##0"/>
    </dxf>
    <dxf>
      <border>
        <bottom style="thin">
          <color auto="1"/>
        </bottom>
      </border>
    </dxf>
    <dxf>
      <border>
        <bottom style="thin">
          <color rgb="FFFFFFFF"/>
        </bottom>
      </border>
    </dxf>
  </dxfs>
  <tableStyles count="0" defaultTableStyle="TableStyleMedium9" defaultPivotStyle="PivotStyleLight16"/>
  <colors>
    <mruColors>
      <color rgb="FFF0F0F0"/>
      <color rgb="FFF0FFFF"/>
      <color rgb="FFF1EFEB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6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27</xdr:row>
      <xdr:rowOff>122078</xdr:rowOff>
    </xdr:from>
    <xdr:to>
      <xdr:col>15</xdr:col>
      <xdr:colOff>0</xdr:colOff>
      <xdr:row>28</xdr:row>
      <xdr:rowOff>74453</xdr:rowOff>
    </xdr:to>
    <xdr:sp macro="" textlink="MailAddress_Text">
      <xdr:nvSpPr>
        <xdr:cNvPr id="33" name="MailAddress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/>
      </xdr:nvSpPr>
      <xdr:spPr>
        <a:xfrm>
          <a:off x="6734175" y="6218078"/>
          <a:ext cx="31623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78A4291B-7107-4CB5-9D42-6F58FD23573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tanto@domain.co.jp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0</xdr:colOff>
      <xdr:row>21</xdr:row>
      <xdr:rowOff>45878</xdr:rowOff>
    </xdr:from>
    <xdr:to>
      <xdr:col>15</xdr:col>
      <xdr:colOff>0</xdr:colOff>
      <xdr:row>23</xdr:row>
      <xdr:rowOff>17303</xdr:rowOff>
    </xdr:to>
    <xdr:sp macro="" textlink="Kaisyamei">
      <xdr:nvSpPr>
        <xdr:cNvPr id="27" name="TxtKaisyamei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6734175" y="4770278"/>
          <a:ext cx="3162300" cy="352425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B144AED-92CB-472A-8372-CD20A63D6475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itchFamily="50" charset="-128"/>
            </a:rPr>
            <a:pPr algn="l"/>
            <a:t>株式会社　プラスバイプラス</a:t>
          </a:fld>
          <a:endParaRPr kumimoji="1" lang="ja-JP" altLang="en-US" sz="1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0</xdr:colOff>
      <xdr:row>23</xdr:row>
      <xdr:rowOff>179229</xdr:rowOff>
    </xdr:from>
    <xdr:to>
      <xdr:col>12</xdr:col>
      <xdr:colOff>571501</xdr:colOff>
      <xdr:row>24</xdr:row>
      <xdr:rowOff>141129</xdr:rowOff>
    </xdr:to>
    <xdr:sp macro="" textlink="YubinNo_Text">
      <xdr:nvSpPr>
        <xdr:cNvPr id="28" name="YubinNo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6734175" y="5284629"/>
          <a:ext cx="1838326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0</xdr:colOff>
      <xdr:row>24</xdr:row>
      <xdr:rowOff>83978</xdr:rowOff>
    </xdr:from>
    <xdr:to>
      <xdr:col>15</xdr:col>
      <xdr:colOff>0</xdr:colOff>
      <xdr:row>25</xdr:row>
      <xdr:rowOff>122078</xdr:rowOff>
    </xdr:to>
    <xdr:sp macro="" textlink="Jyusyo">
      <xdr:nvSpPr>
        <xdr:cNvPr id="29" name="Jyusyo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6734175" y="5437028"/>
          <a:ext cx="31623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？？都？？区？？？8-8-8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0</xdr:colOff>
      <xdr:row>25</xdr:row>
      <xdr:rowOff>55403</xdr:rowOff>
    </xdr:from>
    <xdr:to>
      <xdr:col>12</xdr:col>
      <xdr:colOff>317175</xdr:colOff>
      <xdr:row>26</xdr:row>
      <xdr:rowOff>26828</xdr:rowOff>
    </xdr:to>
    <xdr:sp macro="" textlink="TelNo_Text">
      <xdr:nvSpPr>
        <xdr:cNvPr id="30" name="TelNo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6734175" y="5656103"/>
          <a:ext cx="1584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0D9594DC-CC57-42BA-A747-F593F2400BD9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12</xdr:col>
      <xdr:colOff>238125</xdr:colOff>
      <xdr:row>25</xdr:row>
      <xdr:rowOff>50800</xdr:rowOff>
    </xdr:from>
    <xdr:to>
      <xdr:col>14</xdr:col>
      <xdr:colOff>202875</xdr:colOff>
      <xdr:row>26</xdr:row>
      <xdr:rowOff>22225</xdr:rowOff>
    </xdr:to>
    <xdr:sp macro="" textlink="FaxNo_Text">
      <xdr:nvSpPr>
        <xdr:cNvPr id="31" name="FaxNo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/>
      </xdr:nvSpPr>
      <xdr:spPr>
        <a:xfrm>
          <a:off x="8239125" y="5651500"/>
          <a:ext cx="1584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3E7F47F4-7D53-42EC-A0C4-31082ECEE3FE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0</xdr:colOff>
      <xdr:row>26</xdr:row>
      <xdr:rowOff>198278</xdr:rowOff>
    </xdr:from>
    <xdr:to>
      <xdr:col>15</xdr:col>
      <xdr:colOff>0</xdr:colOff>
      <xdr:row>27</xdr:row>
      <xdr:rowOff>150653</xdr:rowOff>
    </xdr:to>
    <xdr:sp macro="" textlink="TantoSyainmei_Text">
      <xdr:nvSpPr>
        <xdr:cNvPr id="32" name="Syainmei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6734175" y="6046628"/>
          <a:ext cx="31623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0</xdr:colOff>
      <xdr:row>22</xdr:row>
      <xdr:rowOff>112553</xdr:rowOff>
    </xdr:from>
    <xdr:to>
      <xdr:col>15</xdr:col>
      <xdr:colOff>0</xdr:colOff>
      <xdr:row>23</xdr:row>
      <xdr:rowOff>188753</xdr:rowOff>
    </xdr:to>
    <xdr:sp macro="" textlink="Daihyosyamei_Text">
      <xdr:nvSpPr>
        <xdr:cNvPr id="34" name="Daihyosyamei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6734175" y="5075078"/>
          <a:ext cx="31623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0</xdr:colOff>
      <xdr:row>20</xdr:row>
      <xdr:rowOff>219075</xdr:rowOff>
    </xdr:from>
    <xdr:to>
      <xdr:col>13</xdr:col>
      <xdr:colOff>27116</xdr:colOff>
      <xdr:row>21</xdr:row>
      <xdr:rowOff>116475</xdr:rowOff>
    </xdr:to>
    <xdr:sp macro="" textlink="Kyoka_Text">
      <xdr:nvSpPr>
        <xdr:cNvPr id="35" name="Kyokano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/>
      </xdr:nvSpPr>
      <xdr:spPr>
        <a:xfrm>
          <a:off x="6734175" y="4629150"/>
          <a:ext cx="1951166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overflow" wrap="none" lIns="36000" tIns="0" rIns="36000" bIns="0" rtlCol="0" anchor="ctr" anchorCtr="0">
          <a:noAutofit/>
        </a:bodyPr>
        <a:lstStyle/>
        <a:p>
          <a:pPr algn="l"/>
          <a:fld id="{7B895BA6-3DDE-40D9-BE59-A8F1B825431D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建設業許可番号  第00008880号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0</xdr:colOff>
      <xdr:row>25</xdr:row>
      <xdr:rowOff>245903</xdr:rowOff>
    </xdr:from>
    <xdr:to>
      <xdr:col>15</xdr:col>
      <xdr:colOff>0</xdr:colOff>
      <xdr:row>26</xdr:row>
      <xdr:rowOff>198278</xdr:rowOff>
    </xdr:to>
    <xdr:sp macro="" textlink="Url">
      <xdr:nvSpPr>
        <xdr:cNvPr id="36" name="Url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/>
      </xdr:nvSpPr>
      <xdr:spPr>
        <a:xfrm>
          <a:off x="6734175" y="5846603"/>
          <a:ext cx="31623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757A00A-43D5-49A9-B72D-1C934FAAA755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199988</xdr:colOff>
      <xdr:row>0</xdr:row>
      <xdr:rowOff>295275</xdr:rowOff>
    </xdr:from>
    <xdr:to>
      <xdr:col>10</xdr:col>
      <xdr:colOff>218902</xdr:colOff>
      <xdr:row>0</xdr:row>
      <xdr:rowOff>380303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 b="83838"/>
        <a:stretch/>
      </xdr:blipFill>
      <xdr:spPr>
        <a:xfrm>
          <a:off x="3619463" y="295275"/>
          <a:ext cx="2371589" cy="85028"/>
        </a:xfrm>
        <a:prstGeom prst="rect">
          <a:avLst/>
        </a:prstGeom>
      </xdr:spPr>
    </xdr:pic>
    <xdr:clientData/>
  </xdr:twoCellAnchor>
  <xdr:twoCellAnchor>
    <xdr:from>
      <xdr:col>7</xdr:col>
      <xdr:colOff>199988</xdr:colOff>
      <xdr:row>2</xdr:row>
      <xdr:rowOff>179516</xdr:rowOff>
    </xdr:from>
    <xdr:to>
      <xdr:col>10</xdr:col>
      <xdr:colOff>218902</xdr:colOff>
      <xdr:row>3</xdr:row>
      <xdr:rowOff>88818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 t="83444"/>
        <a:stretch/>
      </xdr:blipFill>
      <xdr:spPr>
        <a:xfrm>
          <a:off x="3619463" y="741491"/>
          <a:ext cx="2371589" cy="90277"/>
        </a:xfrm>
        <a:prstGeom prst="rect">
          <a:avLst/>
        </a:prstGeom>
      </xdr:spPr>
    </xdr:pic>
    <xdr:clientData/>
  </xdr:twoCellAnchor>
  <xdr:twoCellAnchor>
    <xdr:from>
      <xdr:col>7</xdr:col>
      <xdr:colOff>186449</xdr:colOff>
      <xdr:row>0</xdr:row>
      <xdr:rowOff>380303</xdr:rowOff>
    </xdr:from>
    <xdr:to>
      <xdr:col>8</xdr:col>
      <xdr:colOff>2986</xdr:colOff>
      <xdr:row>2</xdr:row>
      <xdr:rowOff>180923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 l="-576" t="15895" r="90374" b="16469"/>
        <a:stretch/>
      </xdr:blipFill>
      <xdr:spPr>
        <a:xfrm>
          <a:off x="3605924" y="380303"/>
          <a:ext cx="245162" cy="362595"/>
        </a:xfrm>
        <a:prstGeom prst="rect">
          <a:avLst/>
        </a:prstGeom>
      </xdr:spPr>
    </xdr:pic>
    <xdr:clientData/>
  </xdr:twoCellAnchor>
  <xdr:twoCellAnchor>
    <xdr:from>
      <xdr:col>10</xdr:col>
      <xdr:colOff>1693</xdr:colOff>
      <xdr:row>0</xdr:row>
      <xdr:rowOff>380303</xdr:rowOff>
    </xdr:from>
    <xdr:to>
      <xdr:col>10</xdr:col>
      <xdr:colOff>219304</xdr:colOff>
      <xdr:row>2</xdr:row>
      <xdr:rowOff>180923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 l="90753" t="15110" b="16895"/>
        <a:stretch/>
      </xdr:blipFill>
      <xdr:spPr>
        <a:xfrm>
          <a:off x="5773843" y="380303"/>
          <a:ext cx="217611" cy="362595"/>
        </a:xfrm>
        <a:prstGeom prst="rect">
          <a:avLst/>
        </a:prstGeom>
      </xdr:spPr>
    </xdr:pic>
    <xdr:clientData/>
  </xdr:twoCellAnchor>
  <xdr:twoCellAnchor>
    <xdr:from>
      <xdr:col>13</xdr:col>
      <xdr:colOff>239290</xdr:colOff>
      <xdr:row>24</xdr:row>
      <xdr:rowOff>180976</xdr:rowOff>
    </xdr:from>
    <xdr:to>
      <xdr:col>14</xdr:col>
      <xdr:colOff>177265</xdr:colOff>
      <xdr:row>28</xdr:row>
      <xdr:rowOff>90376</xdr:rowOff>
    </xdr:to>
    <xdr:pic>
      <xdr:nvPicPr>
        <xdr:cNvPr id="2" name="MaruinImg">
          <a:extLst>
            <a:ext uri="{FF2B5EF4-FFF2-40B4-BE49-F238E27FC236}">
              <a16:creationId xmlns:a16="http://schemas.microsoft.com/office/drawing/2014/main" id="{30C7DAA4-1BCD-4CEB-9C89-F3374E98146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97515" y="5534026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1066800</xdr:colOff>
      <xdr:row>24</xdr:row>
      <xdr:rowOff>180975</xdr:rowOff>
    </xdr:from>
    <xdr:to>
      <xdr:col>13</xdr:col>
      <xdr:colOff>42750</xdr:colOff>
      <xdr:row>28</xdr:row>
      <xdr:rowOff>90375</xdr:rowOff>
    </xdr:to>
    <xdr:pic>
      <xdr:nvPicPr>
        <xdr:cNvPr id="3" name="KakuinImg">
          <a:extLst>
            <a:ext uri="{FF2B5EF4-FFF2-40B4-BE49-F238E27FC236}">
              <a16:creationId xmlns:a16="http://schemas.microsoft.com/office/drawing/2014/main" id="{8461F534-B64A-4099-BD5D-A10FF045E83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00975" y="5534025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11</xdr:col>
      <xdr:colOff>0</xdr:colOff>
      <xdr:row>18</xdr:row>
      <xdr:rowOff>228600</xdr:rowOff>
    </xdr:from>
    <xdr:to>
      <xdr:col>11</xdr:col>
      <xdr:colOff>664522</xdr:colOff>
      <xdr:row>20</xdr:row>
      <xdr:rowOff>211110</xdr:rowOff>
    </xdr:to>
    <xdr:pic>
      <xdr:nvPicPr>
        <xdr:cNvPr id="4" name="LogoImg">
          <a:extLst>
            <a:ext uri="{FF2B5EF4-FFF2-40B4-BE49-F238E27FC236}">
              <a16:creationId xmlns:a16="http://schemas.microsoft.com/office/drawing/2014/main" id="{235989FA-09AD-2DBF-13F4-CCC557CBA5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734175" y="4200525"/>
          <a:ext cx="664522" cy="420660"/>
        </a:xfrm>
        <a:prstGeom prst="rect">
          <a:avLst/>
        </a:prstGeom>
      </xdr:spPr>
    </xdr:pic>
    <xdr:clientData/>
  </xdr:twoCellAnchor>
  <xdr:twoCellAnchor>
    <xdr:from>
      <xdr:col>10</xdr:col>
      <xdr:colOff>885825</xdr:colOff>
      <xdr:row>18</xdr:row>
      <xdr:rowOff>38100</xdr:rowOff>
    </xdr:from>
    <xdr:to>
      <xdr:col>13</xdr:col>
      <xdr:colOff>285750</xdr:colOff>
      <xdr:row>18</xdr:row>
      <xdr:rowOff>228600</xdr:rowOff>
    </xdr:to>
    <xdr:sp macro="" textlink="InvoiceNo_Text">
      <xdr:nvSpPr>
        <xdr:cNvPr id="6" name="InvoiceBango">
          <a:extLst>
            <a:ext uri="{FF2B5EF4-FFF2-40B4-BE49-F238E27FC236}">
              <a16:creationId xmlns:a16="http://schemas.microsoft.com/office/drawing/2014/main" id="{65E792FF-A18D-5169-1A7B-4009BDFF0819}"/>
            </a:ext>
          </a:extLst>
        </xdr:cNvPr>
        <xdr:cNvSpPr txBox="1"/>
      </xdr:nvSpPr>
      <xdr:spPr>
        <a:xfrm>
          <a:off x="6657975" y="4010025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30AC01C4-C3DD-410D-B5B5-A610E5284708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495299</xdr:colOff>
      <xdr:row>2</xdr:row>
      <xdr:rowOff>142875</xdr:rowOff>
    </xdr:from>
    <xdr:to>
      <xdr:col>9</xdr:col>
      <xdr:colOff>291674</xdr:colOff>
      <xdr:row>2</xdr:row>
      <xdr:rowOff>142875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CxnSpPr/>
      </xdr:nvCxnSpPr>
      <xdr:spPr>
        <a:xfrm>
          <a:off x="3028949" y="542925"/>
          <a:ext cx="1729950" cy="0"/>
        </a:xfrm>
        <a:prstGeom prst="line">
          <a:avLst/>
        </a:prstGeom>
        <a:ln w="38100"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114300</xdr:colOff>
      <xdr:row>4</xdr:row>
      <xdr:rowOff>77321</xdr:rowOff>
    </xdr:from>
    <xdr:to>
      <xdr:col>16</xdr:col>
      <xdr:colOff>142875</xdr:colOff>
      <xdr:row>6</xdr:row>
      <xdr:rowOff>29696</xdr:rowOff>
    </xdr:to>
    <xdr:sp macro="" textlink="Kaisyamei">
      <xdr:nvSpPr>
        <xdr:cNvPr id="28" name="TxtKaisyamei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/>
      </xdr:nvSpPr>
      <xdr:spPr>
        <a:xfrm>
          <a:off x="4581525" y="1067921"/>
          <a:ext cx="3019425" cy="352425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B144AED-92CB-472A-8372-CD20A63D6475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itchFamily="50" charset="-128"/>
            </a:rPr>
            <a:pPr algn="l"/>
            <a:t>株式会社　プラスバイプラス</a:t>
          </a:fld>
          <a:endParaRPr kumimoji="1" lang="ja-JP" altLang="en-US" sz="1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123825</xdr:colOff>
      <xdr:row>6</xdr:row>
      <xdr:rowOff>143997</xdr:rowOff>
    </xdr:from>
    <xdr:to>
      <xdr:col>13</xdr:col>
      <xdr:colOff>361951</xdr:colOff>
      <xdr:row>7</xdr:row>
      <xdr:rowOff>153522</xdr:rowOff>
    </xdr:to>
    <xdr:sp macro="" textlink="YubinNo_Text">
      <xdr:nvSpPr>
        <xdr:cNvPr id="30" name="YubinNo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/>
      </xdr:nvSpPr>
      <xdr:spPr>
        <a:xfrm>
          <a:off x="4591050" y="1534647"/>
          <a:ext cx="1838326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123825</xdr:colOff>
      <xdr:row>7</xdr:row>
      <xdr:rowOff>67796</xdr:rowOff>
    </xdr:from>
    <xdr:to>
      <xdr:col>16</xdr:col>
      <xdr:colOff>28575</xdr:colOff>
      <xdr:row>8</xdr:row>
      <xdr:rowOff>153521</xdr:rowOff>
    </xdr:to>
    <xdr:sp macro="" textlink="Jyusyo">
      <xdr:nvSpPr>
        <xdr:cNvPr id="31" name="Jyusyo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 txBox="1"/>
      </xdr:nvSpPr>
      <xdr:spPr>
        <a:xfrm>
          <a:off x="4591050" y="1658471"/>
          <a:ext cx="28956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？？都？？区？？？8-8-8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123825</xdr:colOff>
      <xdr:row>8</xdr:row>
      <xdr:rowOff>67796</xdr:rowOff>
    </xdr:from>
    <xdr:to>
      <xdr:col>13</xdr:col>
      <xdr:colOff>107625</xdr:colOff>
      <xdr:row>9</xdr:row>
      <xdr:rowOff>86846</xdr:rowOff>
    </xdr:to>
    <xdr:sp macro="" textlink="TelNo_Text">
      <xdr:nvSpPr>
        <xdr:cNvPr id="32" name="TelNo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/>
      </xdr:nvSpPr>
      <xdr:spPr>
        <a:xfrm>
          <a:off x="4591050" y="1858496"/>
          <a:ext cx="1584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0D9594DC-CC57-42BA-A747-F593F2400BD9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13</xdr:col>
      <xdr:colOff>161925</xdr:colOff>
      <xdr:row>8</xdr:row>
      <xdr:rowOff>67796</xdr:rowOff>
    </xdr:from>
    <xdr:to>
      <xdr:col>16</xdr:col>
      <xdr:colOff>139275</xdr:colOff>
      <xdr:row>9</xdr:row>
      <xdr:rowOff>86846</xdr:rowOff>
    </xdr:to>
    <xdr:sp macro="" textlink="FaxNo_Text">
      <xdr:nvSpPr>
        <xdr:cNvPr id="33" name="FaxNo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/>
      </xdr:nvSpPr>
      <xdr:spPr>
        <a:xfrm>
          <a:off x="6229350" y="1858496"/>
          <a:ext cx="1368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3E7F47F4-7D53-42EC-A0C4-31082ECEE3FE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123825</xdr:colOff>
      <xdr:row>10</xdr:row>
      <xdr:rowOff>10646</xdr:rowOff>
    </xdr:from>
    <xdr:to>
      <xdr:col>16</xdr:col>
      <xdr:colOff>192975</xdr:colOff>
      <xdr:row>11</xdr:row>
      <xdr:rowOff>10646</xdr:rowOff>
    </xdr:to>
    <xdr:sp macro="" textlink="TantoSyainmei_Text">
      <xdr:nvSpPr>
        <xdr:cNvPr id="34" name="Syainmei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/>
      </xdr:nvSpPr>
      <xdr:spPr>
        <a:xfrm>
          <a:off x="4591050" y="2201396"/>
          <a:ext cx="30600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123825</xdr:colOff>
      <xdr:row>10</xdr:row>
      <xdr:rowOff>163046</xdr:rowOff>
    </xdr:from>
    <xdr:to>
      <xdr:col>16</xdr:col>
      <xdr:colOff>12975</xdr:colOff>
      <xdr:row>11</xdr:row>
      <xdr:rowOff>163046</xdr:rowOff>
    </xdr:to>
    <xdr:sp macro="" textlink="MailAddress_Text">
      <xdr:nvSpPr>
        <xdr:cNvPr id="35" name="MailAddress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 txBox="1"/>
      </xdr:nvSpPr>
      <xdr:spPr>
        <a:xfrm>
          <a:off x="4591050" y="2353796"/>
          <a:ext cx="28800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FEDD4876-F42C-4C2D-9CC9-EBAB72BED18D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tanto@domain.co.jp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123825</xdr:colOff>
      <xdr:row>5</xdr:row>
      <xdr:rowOff>153521</xdr:rowOff>
    </xdr:from>
    <xdr:to>
      <xdr:col>16</xdr:col>
      <xdr:colOff>12975</xdr:colOff>
      <xdr:row>6</xdr:row>
      <xdr:rowOff>172571</xdr:rowOff>
    </xdr:to>
    <xdr:sp macro="" textlink="Daihyosyamei_Text">
      <xdr:nvSpPr>
        <xdr:cNvPr id="36" name="Daihyosyamei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 txBox="1"/>
      </xdr:nvSpPr>
      <xdr:spPr>
        <a:xfrm>
          <a:off x="4591050" y="1344146"/>
          <a:ext cx="2880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495487</xdr:colOff>
      <xdr:row>3</xdr:row>
      <xdr:rowOff>329700</xdr:rowOff>
    </xdr:from>
    <xdr:to>
      <xdr:col>15</xdr:col>
      <xdr:colOff>732153</xdr:colOff>
      <xdr:row>4</xdr:row>
      <xdr:rowOff>150900</xdr:rowOff>
    </xdr:to>
    <xdr:sp macro="" textlink="Kyoka_Text">
      <xdr:nvSpPr>
        <xdr:cNvPr id="37" name="Kyokano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SpPr txBox="1"/>
      </xdr:nvSpPr>
      <xdr:spPr>
        <a:xfrm>
          <a:off x="5419912" y="929775"/>
          <a:ext cx="1951166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overflow" wrap="none" lIns="36000" tIns="0" rIns="36000" bIns="0" rtlCol="0" anchor="ctr" anchorCtr="0">
          <a:noAutofit/>
        </a:bodyPr>
        <a:lstStyle/>
        <a:p>
          <a:pPr algn="l"/>
          <a:fld id="{7B895BA6-3DDE-40D9-BE59-A8F1B825431D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建設業許可番号  第00008880号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123825</xdr:colOff>
      <xdr:row>9</xdr:row>
      <xdr:rowOff>39221</xdr:rowOff>
    </xdr:from>
    <xdr:to>
      <xdr:col>16</xdr:col>
      <xdr:colOff>12975</xdr:colOff>
      <xdr:row>10</xdr:row>
      <xdr:rowOff>39221</xdr:rowOff>
    </xdr:to>
    <xdr:sp macro="" textlink="Url">
      <xdr:nvSpPr>
        <xdr:cNvPr id="40" name="Url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SpPr txBox="1"/>
      </xdr:nvSpPr>
      <xdr:spPr>
        <a:xfrm>
          <a:off x="4591050" y="2029946"/>
          <a:ext cx="28800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757A00A-43D5-49A9-B72D-1C934FAAA755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157396</xdr:colOff>
      <xdr:row>3</xdr:row>
      <xdr:rowOff>123825</xdr:rowOff>
    </xdr:from>
    <xdr:to>
      <xdr:col>11</xdr:col>
      <xdr:colOff>364718</xdr:colOff>
      <xdr:row>4</xdr:row>
      <xdr:rowOff>147864</xdr:rowOff>
    </xdr:to>
    <xdr:pic>
      <xdr:nvPicPr>
        <xdr:cNvPr id="2" name="簡易縦_LogoImg">
          <a:extLst>
            <a:ext uri="{FF2B5EF4-FFF2-40B4-BE49-F238E27FC236}">
              <a16:creationId xmlns:a16="http://schemas.microsoft.com/office/drawing/2014/main" id="{A20F4776-2A1E-1C14-5B10-E657290AD7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24621" y="723900"/>
          <a:ext cx="664522" cy="414564"/>
        </a:xfrm>
        <a:prstGeom prst="rect">
          <a:avLst/>
        </a:prstGeom>
      </xdr:spPr>
    </xdr:pic>
    <xdr:clientData/>
  </xdr:twoCellAnchor>
  <xdr:twoCellAnchor>
    <xdr:from>
      <xdr:col>14</xdr:col>
      <xdr:colOff>76200</xdr:colOff>
      <xdr:row>5</xdr:row>
      <xdr:rowOff>163046</xdr:rowOff>
    </xdr:from>
    <xdr:to>
      <xdr:col>16</xdr:col>
      <xdr:colOff>42750</xdr:colOff>
      <xdr:row>10</xdr:row>
      <xdr:rowOff>62921</xdr:rowOff>
    </xdr:to>
    <xdr:pic>
      <xdr:nvPicPr>
        <xdr:cNvPr id="3" name="簡易縦_MaruinImg">
          <a:extLst>
            <a:ext uri="{FF2B5EF4-FFF2-40B4-BE49-F238E27FC236}">
              <a16:creationId xmlns:a16="http://schemas.microsoft.com/office/drawing/2014/main" id="{302369F3-CF1C-40F4-A310-7D7BDE15D89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600825" y="1353671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583035</xdr:colOff>
      <xdr:row>5</xdr:row>
      <xdr:rowOff>172570</xdr:rowOff>
    </xdr:from>
    <xdr:to>
      <xdr:col>13</xdr:col>
      <xdr:colOff>340035</xdr:colOff>
      <xdr:row>10</xdr:row>
      <xdr:rowOff>72445</xdr:rowOff>
    </xdr:to>
    <xdr:pic>
      <xdr:nvPicPr>
        <xdr:cNvPr id="4" name="簡易縦_KakuinImg">
          <a:extLst>
            <a:ext uri="{FF2B5EF4-FFF2-40B4-BE49-F238E27FC236}">
              <a16:creationId xmlns:a16="http://schemas.microsoft.com/office/drawing/2014/main" id="{79FFBC9C-5257-463A-80AB-008DD783512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07460" y="1363195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9</xdr:col>
      <xdr:colOff>81196</xdr:colOff>
      <xdr:row>2</xdr:row>
      <xdr:rowOff>133350</xdr:rowOff>
    </xdr:from>
    <xdr:to>
      <xdr:col>15</xdr:col>
      <xdr:colOff>195496</xdr:colOff>
      <xdr:row>3</xdr:row>
      <xdr:rowOff>123825</xdr:rowOff>
    </xdr:to>
    <xdr:sp macro="" textlink="InvoiceNo_Text">
      <xdr:nvSpPr>
        <xdr:cNvPr id="5" name="InvoiceBango">
          <a:extLst>
            <a:ext uri="{FF2B5EF4-FFF2-40B4-BE49-F238E27FC236}">
              <a16:creationId xmlns:a16="http://schemas.microsoft.com/office/drawing/2014/main" id="{82700AB7-4BE0-8057-558B-E7E3F36D3BA2}"/>
            </a:ext>
          </a:extLst>
        </xdr:cNvPr>
        <xdr:cNvSpPr txBox="1"/>
      </xdr:nvSpPr>
      <xdr:spPr>
        <a:xfrm>
          <a:off x="4548421" y="533400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4904696D-ACE5-4C76-9F4C-0BCC534F1225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495299</xdr:colOff>
      <xdr:row>2</xdr:row>
      <xdr:rowOff>57150</xdr:rowOff>
    </xdr:from>
    <xdr:to>
      <xdr:col>10</xdr:col>
      <xdr:colOff>0</xdr:colOff>
      <xdr:row>2</xdr:row>
      <xdr:rowOff>57150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CxnSpPr/>
      </xdr:nvCxnSpPr>
      <xdr:spPr>
        <a:xfrm>
          <a:off x="2876549" y="457200"/>
          <a:ext cx="1924051" cy="0"/>
        </a:xfrm>
        <a:prstGeom prst="line">
          <a:avLst/>
        </a:prstGeom>
        <a:ln w="38100"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260350</xdr:colOff>
      <xdr:row>10</xdr:row>
      <xdr:rowOff>73025</xdr:rowOff>
    </xdr:from>
    <xdr:to>
      <xdr:col>14</xdr:col>
      <xdr:colOff>815259</xdr:colOff>
      <xdr:row>11</xdr:row>
      <xdr:rowOff>104830</xdr:rowOff>
    </xdr:to>
    <xdr:sp macro="" textlink="FaxNo_Text">
      <xdr:nvSpPr>
        <xdr:cNvPr id="16" name="FaxNo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SpPr txBox="1"/>
      </xdr:nvSpPr>
      <xdr:spPr>
        <a:xfrm>
          <a:off x="6223000" y="2159000"/>
          <a:ext cx="1259759" cy="2223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>
          <a:noAutofit/>
        </a:bodyPr>
        <a:lstStyle/>
        <a:p>
          <a:pPr algn="l"/>
          <a:fld id="{3E7F47F4-7D53-42EC-A0C4-31082ECEE3FE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66675</xdr:colOff>
      <xdr:row>5</xdr:row>
      <xdr:rowOff>172571</xdr:rowOff>
    </xdr:from>
    <xdr:to>
      <xdr:col>14</xdr:col>
      <xdr:colOff>866775</xdr:colOff>
      <xdr:row>8</xdr:row>
      <xdr:rowOff>10646</xdr:rowOff>
    </xdr:to>
    <xdr:sp macro="" textlink="Kaisyamei">
      <xdr:nvSpPr>
        <xdr:cNvPr id="26" name="TxtKaisyamei">
          <a:extLst>
            <a:ext uri="{FF2B5EF4-FFF2-40B4-BE49-F238E27FC236}">
              <a16:creationId xmlns:a16="http://schemas.microsoft.com/office/drawing/2014/main" id="{00000000-0008-0000-0800-00001A000000}"/>
            </a:ext>
          </a:extLst>
        </xdr:cNvPr>
        <xdr:cNvSpPr/>
      </xdr:nvSpPr>
      <xdr:spPr>
        <a:xfrm>
          <a:off x="4438650" y="1363196"/>
          <a:ext cx="3095625" cy="352425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B144AED-92CB-472A-8372-CD20A63D6475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itchFamily="50" charset="-128"/>
            </a:rPr>
            <a:pPr algn="l"/>
            <a:t>株式会社　プラスバイプラス</a:t>
          </a:fld>
          <a:endParaRPr kumimoji="1" lang="ja-JP" altLang="en-US" sz="1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76200</xdr:colOff>
      <xdr:row>8</xdr:row>
      <xdr:rowOff>124947</xdr:rowOff>
    </xdr:from>
    <xdr:to>
      <xdr:col>12</xdr:col>
      <xdr:colOff>400051</xdr:colOff>
      <xdr:row>9</xdr:row>
      <xdr:rowOff>143997</xdr:rowOff>
    </xdr:to>
    <xdr:sp macro="" textlink="YubinNo_Text">
      <xdr:nvSpPr>
        <xdr:cNvPr id="28" name="YubinNo">
          <a:extLst>
            <a:ext uri="{FF2B5EF4-FFF2-40B4-BE49-F238E27FC236}">
              <a16:creationId xmlns:a16="http://schemas.microsoft.com/office/drawing/2014/main" id="{00000000-0008-0000-0800-00001C000000}"/>
            </a:ext>
          </a:extLst>
        </xdr:cNvPr>
        <xdr:cNvSpPr txBox="1"/>
      </xdr:nvSpPr>
      <xdr:spPr>
        <a:xfrm>
          <a:off x="4448175" y="1829922"/>
          <a:ext cx="1914526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76200</xdr:colOff>
      <xdr:row>9</xdr:row>
      <xdr:rowOff>58271</xdr:rowOff>
    </xdr:from>
    <xdr:to>
      <xdr:col>14</xdr:col>
      <xdr:colOff>752475</xdr:colOff>
      <xdr:row>10</xdr:row>
      <xdr:rowOff>153521</xdr:rowOff>
    </xdr:to>
    <xdr:sp macro="" textlink="Jyusyo">
      <xdr:nvSpPr>
        <xdr:cNvPr id="29" name="Jyusyo">
          <a:extLst>
            <a:ext uri="{FF2B5EF4-FFF2-40B4-BE49-F238E27FC236}">
              <a16:creationId xmlns:a16="http://schemas.microsoft.com/office/drawing/2014/main" id="{00000000-0008-0000-0800-00001D000000}"/>
            </a:ext>
          </a:extLst>
        </xdr:cNvPr>
        <xdr:cNvSpPr txBox="1"/>
      </xdr:nvSpPr>
      <xdr:spPr>
        <a:xfrm>
          <a:off x="4448175" y="1953746"/>
          <a:ext cx="29718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？？都？？区？？？8-8-8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76200</xdr:colOff>
      <xdr:row>10</xdr:row>
      <xdr:rowOff>67796</xdr:rowOff>
    </xdr:from>
    <xdr:to>
      <xdr:col>12</xdr:col>
      <xdr:colOff>145725</xdr:colOff>
      <xdr:row>11</xdr:row>
      <xdr:rowOff>96371</xdr:rowOff>
    </xdr:to>
    <xdr:sp macro="" textlink="TelNo_Text">
      <xdr:nvSpPr>
        <xdr:cNvPr id="30" name="TelNo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/>
      </xdr:nvSpPr>
      <xdr:spPr>
        <a:xfrm>
          <a:off x="4448175" y="2153771"/>
          <a:ext cx="166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0D9594DC-CC57-42BA-A747-F593F2400BD9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76200</xdr:colOff>
      <xdr:row>12</xdr:row>
      <xdr:rowOff>29696</xdr:rowOff>
    </xdr:from>
    <xdr:to>
      <xdr:col>15</xdr:col>
      <xdr:colOff>2475</xdr:colOff>
      <xdr:row>12</xdr:row>
      <xdr:rowOff>229721</xdr:rowOff>
    </xdr:to>
    <xdr:sp macro="" textlink="TantoSyainmei_Text">
      <xdr:nvSpPr>
        <xdr:cNvPr id="31" name="Syainmei">
          <a:extLst>
            <a:ext uri="{FF2B5EF4-FFF2-40B4-BE49-F238E27FC236}">
              <a16:creationId xmlns:a16="http://schemas.microsoft.com/office/drawing/2014/main" id="{00000000-0008-0000-0800-00001F000000}"/>
            </a:ext>
          </a:extLst>
        </xdr:cNvPr>
        <xdr:cNvSpPr txBox="1"/>
      </xdr:nvSpPr>
      <xdr:spPr>
        <a:xfrm>
          <a:off x="4448175" y="2496671"/>
          <a:ext cx="310762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76200</xdr:colOff>
      <xdr:row>12</xdr:row>
      <xdr:rowOff>182096</xdr:rowOff>
    </xdr:from>
    <xdr:to>
      <xdr:col>14</xdr:col>
      <xdr:colOff>736875</xdr:colOff>
      <xdr:row>14</xdr:row>
      <xdr:rowOff>10646</xdr:rowOff>
    </xdr:to>
    <xdr:sp macro="" textlink="MailAddress_Text">
      <xdr:nvSpPr>
        <xdr:cNvPr id="32" name="MailAddress">
          <a:extLst>
            <a:ext uri="{FF2B5EF4-FFF2-40B4-BE49-F238E27FC236}">
              <a16:creationId xmlns:a16="http://schemas.microsoft.com/office/drawing/2014/main" id="{00000000-0008-0000-0800-000020000000}"/>
            </a:ext>
          </a:extLst>
        </xdr:cNvPr>
        <xdr:cNvSpPr txBox="1"/>
      </xdr:nvSpPr>
      <xdr:spPr>
        <a:xfrm>
          <a:off x="4448175" y="2649071"/>
          <a:ext cx="29562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3AA0C9C-2405-4E51-8040-1E9CB12C609E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tanto@domain.co.jp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76200</xdr:colOff>
      <xdr:row>7</xdr:row>
      <xdr:rowOff>124946</xdr:rowOff>
    </xdr:from>
    <xdr:to>
      <xdr:col>15</xdr:col>
      <xdr:colOff>2475</xdr:colOff>
      <xdr:row>8</xdr:row>
      <xdr:rowOff>153521</xdr:rowOff>
    </xdr:to>
    <xdr:sp macro="" textlink="Daihyosyamei_Text">
      <xdr:nvSpPr>
        <xdr:cNvPr id="33" name="Daihyosyamei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 txBox="1"/>
      </xdr:nvSpPr>
      <xdr:spPr>
        <a:xfrm>
          <a:off x="4448175" y="1639421"/>
          <a:ext cx="310762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133537</xdr:colOff>
      <xdr:row>4</xdr:row>
      <xdr:rowOff>193368</xdr:rowOff>
    </xdr:from>
    <xdr:to>
      <xdr:col>14</xdr:col>
      <xdr:colOff>722628</xdr:colOff>
      <xdr:row>6</xdr:row>
      <xdr:rowOff>5043</xdr:rowOff>
    </xdr:to>
    <xdr:sp macro="" textlink="Kyoka_Text">
      <xdr:nvSpPr>
        <xdr:cNvPr id="34" name="Kyokano">
          <a:extLst>
            <a:ext uri="{FF2B5EF4-FFF2-40B4-BE49-F238E27FC236}">
              <a16:creationId xmlns:a16="http://schemas.microsoft.com/office/drawing/2014/main" id="{00000000-0008-0000-0800-000022000000}"/>
            </a:ext>
          </a:extLst>
        </xdr:cNvPr>
        <xdr:cNvSpPr txBox="1"/>
      </xdr:nvSpPr>
      <xdr:spPr>
        <a:xfrm>
          <a:off x="5210362" y="1183968"/>
          <a:ext cx="2179766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overflow" wrap="none" lIns="36000" tIns="0" rIns="36000" bIns="0" rtlCol="0" anchor="ctr" anchorCtr="0">
          <a:noAutofit/>
        </a:bodyPr>
        <a:lstStyle/>
        <a:p>
          <a:pPr algn="l"/>
          <a:fld id="{7B895BA6-3DDE-40D9-BE59-A8F1B825431D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建設業許可番号  第00008880号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57150</xdr:colOff>
      <xdr:row>11</xdr:row>
      <xdr:rowOff>38100</xdr:rowOff>
    </xdr:from>
    <xdr:to>
      <xdr:col>14</xdr:col>
      <xdr:colOff>717825</xdr:colOff>
      <xdr:row>12</xdr:row>
      <xdr:rowOff>47625</xdr:rowOff>
    </xdr:to>
    <xdr:sp macro="" textlink="Url">
      <xdr:nvSpPr>
        <xdr:cNvPr id="37" name="Url">
          <a:extLst>
            <a:ext uri="{FF2B5EF4-FFF2-40B4-BE49-F238E27FC236}">
              <a16:creationId xmlns:a16="http://schemas.microsoft.com/office/drawing/2014/main" id="{00000000-0008-0000-0800-000025000000}"/>
            </a:ext>
          </a:extLst>
        </xdr:cNvPr>
        <xdr:cNvSpPr txBox="1"/>
      </xdr:nvSpPr>
      <xdr:spPr>
        <a:xfrm>
          <a:off x="4429125" y="2314575"/>
          <a:ext cx="29562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757A00A-43D5-49A9-B72D-1C934FAAA755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119296</xdr:colOff>
      <xdr:row>4</xdr:row>
      <xdr:rowOff>0</xdr:rowOff>
    </xdr:from>
    <xdr:to>
      <xdr:col>11</xdr:col>
      <xdr:colOff>5809</xdr:colOff>
      <xdr:row>6</xdr:row>
      <xdr:rowOff>20610</xdr:rowOff>
    </xdr:to>
    <xdr:pic>
      <xdr:nvPicPr>
        <xdr:cNvPr id="2" name="簡易縦_出来高_LogoImg">
          <a:extLst>
            <a:ext uri="{FF2B5EF4-FFF2-40B4-BE49-F238E27FC236}">
              <a16:creationId xmlns:a16="http://schemas.microsoft.com/office/drawing/2014/main" id="{18C54230-47E6-5B41-2E72-85BEC918BB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91271" y="990600"/>
          <a:ext cx="591363" cy="420660"/>
        </a:xfrm>
        <a:prstGeom prst="rect">
          <a:avLst/>
        </a:prstGeom>
      </xdr:spPr>
    </xdr:pic>
    <xdr:clientData/>
  </xdr:twoCellAnchor>
  <xdr:twoCellAnchor>
    <xdr:from>
      <xdr:col>13</xdr:col>
      <xdr:colOff>66675</xdr:colOff>
      <xdr:row>7</xdr:row>
      <xdr:rowOff>153521</xdr:rowOff>
    </xdr:from>
    <xdr:to>
      <xdr:col>14</xdr:col>
      <xdr:colOff>842850</xdr:colOff>
      <xdr:row>12</xdr:row>
      <xdr:rowOff>101021</xdr:rowOff>
    </xdr:to>
    <xdr:pic>
      <xdr:nvPicPr>
        <xdr:cNvPr id="4" name="簡易縦_出来高_MaruinImg">
          <a:extLst>
            <a:ext uri="{FF2B5EF4-FFF2-40B4-BE49-F238E27FC236}">
              <a16:creationId xmlns:a16="http://schemas.microsoft.com/office/drawing/2014/main" id="{DE8F177A-1CB0-4200-B0B3-8F615F15273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610350" y="1667996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592560</xdr:colOff>
      <xdr:row>7</xdr:row>
      <xdr:rowOff>153520</xdr:rowOff>
    </xdr:from>
    <xdr:to>
      <xdr:col>13</xdr:col>
      <xdr:colOff>25710</xdr:colOff>
      <xdr:row>12</xdr:row>
      <xdr:rowOff>101020</xdr:rowOff>
    </xdr:to>
    <xdr:pic>
      <xdr:nvPicPr>
        <xdr:cNvPr id="5" name="簡易縦_出来高_KakuinImg">
          <a:extLst>
            <a:ext uri="{FF2B5EF4-FFF2-40B4-BE49-F238E27FC236}">
              <a16:creationId xmlns:a16="http://schemas.microsoft.com/office/drawing/2014/main" id="{6F1C29DF-E24F-449A-BA2C-BD742BBE2C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9385" y="1667995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9</xdr:col>
      <xdr:colOff>43096</xdr:colOff>
      <xdr:row>3</xdr:row>
      <xdr:rowOff>200025</xdr:rowOff>
    </xdr:from>
    <xdr:to>
      <xdr:col>14</xdr:col>
      <xdr:colOff>33571</xdr:colOff>
      <xdr:row>4</xdr:row>
      <xdr:rowOff>0</xdr:rowOff>
    </xdr:to>
    <xdr:sp macro="" textlink="InvoiceNo_Text">
      <xdr:nvSpPr>
        <xdr:cNvPr id="7" name="InvoiceBango">
          <a:extLst>
            <a:ext uri="{FF2B5EF4-FFF2-40B4-BE49-F238E27FC236}">
              <a16:creationId xmlns:a16="http://schemas.microsoft.com/office/drawing/2014/main" id="{2E93BCDC-67B7-2530-0941-BDC7B9441C7A}"/>
            </a:ext>
          </a:extLst>
        </xdr:cNvPr>
        <xdr:cNvSpPr txBox="1"/>
      </xdr:nvSpPr>
      <xdr:spPr>
        <a:xfrm>
          <a:off x="4415071" y="800100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66DD418B-F0BC-4DD9-8968-AB359E866B7C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209549</xdr:colOff>
      <xdr:row>2</xdr:row>
      <xdr:rowOff>0</xdr:rowOff>
    </xdr:from>
    <xdr:to>
      <xdr:col>12</xdr:col>
      <xdr:colOff>44024</xdr:colOff>
      <xdr:row>2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CxnSpPr/>
      </xdr:nvCxnSpPr>
      <xdr:spPr>
        <a:xfrm>
          <a:off x="4248149" y="400050"/>
          <a:ext cx="1472775" cy="0"/>
        </a:xfrm>
        <a:prstGeom prst="line">
          <a:avLst/>
        </a:prstGeom>
        <a:ln w="38100"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95250</xdr:colOff>
      <xdr:row>9</xdr:row>
      <xdr:rowOff>168275</xdr:rowOff>
    </xdr:from>
    <xdr:to>
      <xdr:col>15</xdr:col>
      <xdr:colOff>392984</xdr:colOff>
      <xdr:row>11</xdr:row>
      <xdr:rowOff>9580</xdr:rowOff>
    </xdr:to>
    <xdr:sp macro="" textlink="FaxNo_Text">
      <xdr:nvSpPr>
        <xdr:cNvPr id="18" name="FaxNo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 txBox="1"/>
      </xdr:nvSpPr>
      <xdr:spPr>
        <a:xfrm>
          <a:off x="5772150" y="2149475"/>
          <a:ext cx="1259759" cy="2223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>
          <a:noAutofit/>
        </a:bodyPr>
        <a:lstStyle/>
        <a:p>
          <a:pPr algn="l"/>
          <a:fld id="{3E7F47F4-7D53-42EC-A0C4-31082ECEE3FE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133350</xdr:colOff>
      <xdr:row>5</xdr:row>
      <xdr:rowOff>172571</xdr:rowOff>
    </xdr:from>
    <xdr:to>
      <xdr:col>15</xdr:col>
      <xdr:colOff>552450</xdr:colOff>
      <xdr:row>7</xdr:row>
      <xdr:rowOff>124946</xdr:rowOff>
    </xdr:to>
    <xdr:sp macro="" textlink="Kaisyamei">
      <xdr:nvSpPr>
        <xdr:cNvPr id="28" name="TxtKaisyamei">
          <a:extLst>
            <a:ext uri="{FF2B5EF4-FFF2-40B4-BE49-F238E27FC236}">
              <a16:creationId xmlns:a16="http://schemas.microsoft.com/office/drawing/2014/main" id="{00000000-0008-0000-0A00-00001C000000}"/>
            </a:ext>
          </a:extLst>
        </xdr:cNvPr>
        <xdr:cNvSpPr/>
      </xdr:nvSpPr>
      <xdr:spPr>
        <a:xfrm>
          <a:off x="4171950" y="1363196"/>
          <a:ext cx="3019425" cy="352425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B144AED-92CB-472A-8372-CD20A63D6475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itchFamily="50" charset="-128"/>
            </a:rPr>
            <a:pPr algn="l"/>
            <a:t>株式会社　プラスバイプラス</a:t>
          </a:fld>
          <a:endParaRPr kumimoji="1" lang="ja-JP" altLang="en-US" sz="1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142875</xdr:colOff>
      <xdr:row>8</xdr:row>
      <xdr:rowOff>39222</xdr:rowOff>
    </xdr:from>
    <xdr:to>
      <xdr:col>12</xdr:col>
      <xdr:colOff>342901</xdr:colOff>
      <xdr:row>9</xdr:row>
      <xdr:rowOff>58272</xdr:rowOff>
    </xdr:to>
    <xdr:sp macro="" textlink="YubinNo_Text">
      <xdr:nvSpPr>
        <xdr:cNvPr id="30" name="YubinNo">
          <a:extLst>
            <a:ext uri="{FF2B5EF4-FFF2-40B4-BE49-F238E27FC236}">
              <a16:creationId xmlns:a16="http://schemas.microsoft.com/office/drawing/2014/main" id="{00000000-0008-0000-0A00-00001E000000}"/>
            </a:ext>
          </a:extLst>
        </xdr:cNvPr>
        <xdr:cNvSpPr txBox="1"/>
      </xdr:nvSpPr>
      <xdr:spPr>
        <a:xfrm>
          <a:off x="4181475" y="1829922"/>
          <a:ext cx="1838326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142875</xdr:colOff>
      <xdr:row>8</xdr:row>
      <xdr:rowOff>163046</xdr:rowOff>
    </xdr:from>
    <xdr:to>
      <xdr:col>15</xdr:col>
      <xdr:colOff>438150</xdr:colOff>
      <xdr:row>10</xdr:row>
      <xdr:rowOff>67796</xdr:rowOff>
    </xdr:to>
    <xdr:sp macro="" textlink="Jyusyo">
      <xdr:nvSpPr>
        <xdr:cNvPr id="31" name="Jyusyo">
          <a:extLst>
            <a:ext uri="{FF2B5EF4-FFF2-40B4-BE49-F238E27FC236}">
              <a16:creationId xmlns:a16="http://schemas.microsoft.com/office/drawing/2014/main" id="{00000000-0008-0000-0A00-00001F000000}"/>
            </a:ext>
          </a:extLst>
        </xdr:cNvPr>
        <xdr:cNvSpPr txBox="1"/>
      </xdr:nvSpPr>
      <xdr:spPr>
        <a:xfrm>
          <a:off x="4181475" y="1953746"/>
          <a:ext cx="28956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？？都？？区？？？8-8-8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142875</xdr:colOff>
      <xdr:row>9</xdr:row>
      <xdr:rowOff>172571</xdr:rowOff>
    </xdr:from>
    <xdr:to>
      <xdr:col>12</xdr:col>
      <xdr:colOff>88575</xdr:colOff>
      <xdr:row>11</xdr:row>
      <xdr:rowOff>10646</xdr:rowOff>
    </xdr:to>
    <xdr:sp macro="" textlink="TelNo_Text">
      <xdr:nvSpPr>
        <xdr:cNvPr id="32" name="TelNo">
          <a:extLst>
            <a:ext uri="{FF2B5EF4-FFF2-40B4-BE49-F238E27FC236}">
              <a16:creationId xmlns:a16="http://schemas.microsoft.com/office/drawing/2014/main" id="{00000000-0008-0000-0A00-000020000000}"/>
            </a:ext>
          </a:extLst>
        </xdr:cNvPr>
        <xdr:cNvSpPr txBox="1"/>
      </xdr:nvSpPr>
      <xdr:spPr>
        <a:xfrm>
          <a:off x="4181475" y="2153771"/>
          <a:ext cx="1584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0D9594DC-CC57-42BA-A747-F593F2400BD9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142875</xdr:colOff>
      <xdr:row>11</xdr:row>
      <xdr:rowOff>134471</xdr:rowOff>
    </xdr:from>
    <xdr:to>
      <xdr:col>15</xdr:col>
      <xdr:colOff>602550</xdr:colOff>
      <xdr:row>12</xdr:row>
      <xdr:rowOff>143996</xdr:rowOff>
    </xdr:to>
    <xdr:sp macro="" textlink="TantoSyainmei_Text">
      <xdr:nvSpPr>
        <xdr:cNvPr id="33" name="Syainmei">
          <a:extLst>
            <a:ext uri="{FF2B5EF4-FFF2-40B4-BE49-F238E27FC236}">
              <a16:creationId xmlns:a16="http://schemas.microsoft.com/office/drawing/2014/main" id="{00000000-0008-0000-0A00-000021000000}"/>
            </a:ext>
          </a:extLst>
        </xdr:cNvPr>
        <xdr:cNvSpPr txBox="1"/>
      </xdr:nvSpPr>
      <xdr:spPr>
        <a:xfrm>
          <a:off x="4181475" y="2496671"/>
          <a:ext cx="30600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142875</xdr:colOff>
      <xdr:row>12</xdr:row>
      <xdr:rowOff>96371</xdr:rowOff>
    </xdr:from>
    <xdr:to>
      <xdr:col>15</xdr:col>
      <xdr:colOff>422550</xdr:colOff>
      <xdr:row>13</xdr:row>
      <xdr:rowOff>48746</xdr:rowOff>
    </xdr:to>
    <xdr:sp macro="" textlink="MailAddress_Text">
      <xdr:nvSpPr>
        <xdr:cNvPr id="34" name="MailAddress">
          <a:extLst>
            <a:ext uri="{FF2B5EF4-FFF2-40B4-BE49-F238E27FC236}">
              <a16:creationId xmlns:a16="http://schemas.microsoft.com/office/drawing/2014/main" id="{00000000-0008-0000-0A00-000022000000}"/>
            </a:ext>
          </a:extLst>
        </xdr:cNvPr>
        <xdr:cNvSpPr txBox="1"/>
      </xdr:nvSpPr>
      <xdr:spPr>
        <a:xfrm>
          <a:off x="4181475" y="2649071"/>
          <a:ext cx="28800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FB8A4F94-DDDF-4153-AE39-81580BD9546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tanto@domain.co.jp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142875</xdr:colOff>
      <xdr:row>7</xdr:row>
      <xdr:rowOff>48746</xdr:rowOff>
    </xdr:from>
    <xdr:to>
      <xdr:col>15</xdr:col>
      <xdr:colOff>602550</xdr:colOff>
      <xdr:row>8</xdr:row>
      <xdr:rowOff>67796</xdr:rowOff>
    </xdr:to>
    <xdr:sp macro="" textlink="Daihyosyamei_Text">
      <xdr:nvSpPr>
        <xdr:cNvPr id="35" name="Daihyosyamei">
          <a:extLst>
            <a:ext uri="{FF2B5EF4-FFF2-40B4-BE49-F238E27FC236}">
              <a16:creationId xmlns:a16="http://schemas.microsoft.com/office/drawing/2014/main" id="{00000000-0008-0000-0A00-000023000000}"/>
            </a:ext>
          </a:extLst>
        </xdr:cNvPr>
        <xdr:cNvSpPr txBox="1"/>
      </xdr:nvSpPr>
      <xdr:spPr>
        <a:xfrm>
          <a:off x="4181475" y="1639421"/>
          <a:ext cx="3060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158937</xdr:colOff>
      <xdr:row>5</xdr:row>
      <xdr:rowOff>5850</xdr:rowOff>
    </xdr:from>
    <xdr:to>
      <xdr:col>15</xdr:col>
      <xdr:colOff>395603</xdr:colOff>
      <xdr:row>6</xdr:row>
      <xdr:rowOff>17550</xdr:rowOff>
    </xdr:to>
    <xdr:sp macro="" textlink="Kyoka_Text">
      <xdr:nvSpPr>
        <xdr:cNvPr id="36" name="Kyokano">
          <a:extLst>
            <a:ext uri="{FF2B5EF4-FFF2-40B4-BE49-F238E27FC236}">
              <a16:creationId xmlns:a16="http://schemas.microsoft.com/office/drawing/2014/main" id="{00000000-0008-0000-0A00-000024000000}"/>
            </a:ext>
          </a:extLst>
        </xdr:cNvPr>
        <xdr:cNvSpPr txBox="1"/>
      </xdr:nvSpPr>
      <xdr:spPr>
        <a:xfrm>
          <a:off x="5083362" y="1196475"/>
          <a:ext cx="1951166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overflow" wrap="none" lIns="36000" tIns="0" rIns="36000" bIns="0" rtlCol="0" anchor="ctr" anchorCtr="0">
          <a:noAutofit/>
        </a:bodyPr>
        <a:lstStyle/>
        <a:p>
          <a:pPr algn="l"/>
          <a:fld id="{7B895BA6-3DDE-40D9-BE59-A8F1B825431D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建設業許可番号  第00008880号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123825</xdr:colOff>
      <xdr:row>10</xdr:row>
      <xdr:rowOff>142875</xdr:rowOff>
    </xdr:from>
    <xdr:to>
      <xdr:col>15</xdr:col>
      <xdr:colOff>403500</xdr:colOff>
      <xdr:row>11</xdr:row>
      <xdr:rowOff>152400</xdr:rowOff>
    </xdr:to>
    <xdr:sp macro="" textlink="Url">
      <xdr:nvSpPr>
        <xdr:cNvPr id="39" name="Url">
          <a:extLst>
            <a:ext uri="{FF2B5EF4-FFF2-40B4-BE49-F238E27FC236}">
              <a16:creationId xmlns:a16="http://schemas.microsoft.com/office/drawing/2014/main" id="{00000000-0008-0000-0A00-000027000000}"/>
            </a:ext>
          </a:extLst>
        </xdr:cNvPr>
        <xdr:cNvSpPr txBox="1"/>
      </xdr:nvSpPr>
      <xdr:spPr>
        <a:xfrm>
          <a:off x="4162425" y="2314575"/>
          <a:ext cx="28800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757A00A-43D5-49A9-B72D-1C934FAAA755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185971</xdr:colOff>
      <xdr:row>4</xdr:row>
      <xdr:rowOff>0</xdr:rowOff>
    </xdr:from>
    <xdr:to>
      <xdr:col>10</xdr:col>
      <xdr:colOff>69443</xdr:colOff>
      <xdr:row>6</xdr:row>
      <xdr:rowOff>14514</xdr:rowOff>
    </xdr:to>
    <xdr:pic>
      <xdr:nvPicPr>
        <xdr:cNvPr id="2" name="簡易縦_窓付封筒_LogoImg">
          <a:extLst>
            <a:ext uri="{FF2B5EF4-FFF2-40B4-BE49-F238E27FC236}">
              <a16:creationId xmlns:a16="http://schemas.microsoft.com/office/drawing/2014/main" id="{4355DC74-0BC8-56B4-4C8A-51A72885E0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24571" y="990600"/>
          <a:ext cx="664522" cy="414564"/>
        </a:xfrm>
        <a:prstGeom prst="rect">
          <a:avLst/>
        </a:prstGeom>
      </xdr:spPr>
    </xdr:pic>
    <xdr:clientData/>
  </xdr:twoCellAnchor>
  <xdr:twoCellAnchor>
    <xdr:from>
      <xdr:col>13</xdr:col>
      <xdr:colOff>381000</xdr:colOff>
      <xdr:row>8</xdr:row>
      <xdr:rowOff>39221</xdr:rowOff>
    </xdr:from>
    <xdr:to>
      <xdr:col>15</xdr:col>
      <xdr:colOff>709500</xdr:colOff>
      <xdr:row>12</xdr:row>
      <xdr:rowOff>177221</xdr:rowOff>
    </xdr:to>
    <xdr:pic>
      <xdr:nvPicPr>
        <xdr:cNvPr id="4" name="簡易縦_窓付封筒_MaruinImg">
          <a:extLst>
            <a:ext uri="{FF2B5EF4-FFF2-40B4-BE49-F238E27FC236}">
              <a16:creationId xmlns:a16="http://schemas.microsoft.com/office/drawing/2014/main" id="{E0984E06-E846-4B4A-B0CF-1C116C85867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48425" y="1829921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554460</xdr:colOff>
      <xdr:row>8</xdr:row>
      <xdr:rowOff>39220</xdr:rowOff>
    </xdr:from>
    <xdr:to>
      <xdr:col>13</xdr:col>
      <xdr:colOff>311460</xdr:colOff>
      <xdr:row>12</xdr:row>
      <xdr:rowOff>177220</xdr:rowOff>
    </xdr:to>
    <xdr:pic>
      <xdr:nvPicPr>
        <xdr:cNvPr id="5" name="簡易縦_窓付封筒_KakuinImg">
          <a:extLst>
            <a:ext uri="{FF2B5EF4-FFF2-40B4-BE49-F238E27FC236}">
              <a16:creationId xmlns:a16="http://schemas.microsoft.com/office/drawing/2014/main" id="{0293B6C4-7EB1-4825-805C-2A4B9FA7270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8885" y="1829920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8</xdr:col>
      <xdr:colOff>109771</xdr:colOff>
      <xdr:row>3</xdr:row>
      <xdr:rowOff>200025</xdr:rowOff>
    </xdr:from>
    <xdr:to>
      <xdr:col>13</xdr:col>
      <xdr:colOff>366946</xdr:colOff>
      <xdr:row>4</xdr:row>
      <xdr:rowOff>0</xdr:rowOff>
    </xdr:to>
    <xdr:sp macro="" textlink="InvoiceNo_Text">
      <xdr:nvSpPr>
        <xdr:cNvPr id="7" name="InvoiceBango">
          <a:extLst>
            <a:ext uri="{FF2B5EF4-FFF2-40B4-BE49-F238E27FC236}">
              <a16:creationId xmlns:a16="http://schemas.microsoft.com/office/drawing/2014/main" id="{936AFBD8-69CF-53B1-5D98-51FF32C00B23}"/>
            </a:ext>
          </a:extLst>
        </xdr:cNvPr>
        <xdr:cNvSpPr txBox="1"/>
      </xdr:nvSpPr>
      <xdr:spPr>
        <a:xfrm>
          <a:off x="4148371" y="800100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33ED9929-9170-4ED0-9C5A-0BF435964886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247649</xdr:colOff>
      <xdr:row>2</xdr:row>
      <xdr:rowOff>0</xdr:rowOff>
    </xdr:from>
    <xdr:to>
      <xdr:col>11</xdr:col>
      <xdr:colOff>491699</xdr:colOff>
      <xdr:row>2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CxnSpPr/>
      </xdr:nvCxnSpPr>
      <xdr:spPr>
        <a:xfrm>
          <a:off x="4190999" y="400050"/>
          <a:ext cx="1377525" cy="0"/>
        </a:xfrm>
        <a:prstGeom prst="line">
          <a:avLst/>
        </a:prstGeom>
        <a:ln w="38100"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600670</xdr:colOff>
      <xdr:row>9</xdr:row>
      <xdr:rowOff>182096</xdr:rowOff>
    </xdr:from>
    <xdr:to>
      <xdr:col>14</xdr:col>
      <xdr:colOff>269754</xdr:colOff>
      <xdr:row>11</xdr:row>
      <xdr:rowOff>23401</xdr:rowOff>
    </xdr:to>
    <xdr:sp macro="" textlink="FaxNo_Text">
      <xdr:nvSpPr>
        <xdr:cNvPr id="6" name="FaxNo">
          <a:extLst>
            <a:ext uri="{FF2B5EF4-FFF2-40B4-BE49-F238E27FC236}">
              <a16:creationId xmlns:a16="http://schemas.microsoft.com/office/drawing/2014/main" id="{35305A83-E053-4DC7-98E4-A6283D1CF2C2}"/>
            </a:ext>
          </a:extLst>
        </xdr:cNvPr>
        <xdr:cNvSpPr txBox="1"/>
      </xdr:nvSpPr>
      <xdr:spPr>
        <a:xfrm>
          <a:off x="5677495" y="2153771"/>
          <a:ext cx="1259759" cy="2223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>
          <a:noAutofit/>
        </a:bodyPr>
        <a:lstStyle/>
        <a:p>
          <a:pPr algn="l"/>
          <a:fld id="{3E7F47F4-7D53-42EC-A0C4-31082ECEE3FE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257175</xdr:colOff>
      <xdr:row>5</xdr:row>
      <xdr:rowOff>172571</xdr:rowOff>
    </xdr:from>
    <xdr:to>
      <xdr:col>14</xdr:col>
      <xdr:colOff>628650</xdr:colOff>
      <xdr:row>7</xdr:row>
      <xdr:rowOff>124946</xdr:rowOff>
    </xdr:to>
    <xdr:sp macro="" textlink="Kaisyamei">
      <xdr:nvSpPr>
        <xdr:cNvPr id="27" name="TxtKaisyamei">
          <a:extLst>
            <a:ext uri="{FF2B5EF4-FFF2-40B4-BE49-F238E27FC236}">
              <a16:creationId xmlns:a16="http://schemas.microsoft.com/office/drawing/2014/main" id="{00000000-0008-0000-0C00-00001B000000}"/>
            </a:ext>
          </a:extLst>
        </xdr:cNvPr>
        <xdr:cNvSpPr/>
      </xdr:nvSpPr>
      <xdr:spPr>
        <a:xfrm>
          <a:off x="4200525" y="1363196"/>
          <a:ext cx="3095625" cy="352425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B144AED-92CB-472A-8372-CD20A63D6475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itchFamily="50" charset="-128"/>
            </a:rPr>
            <a:pPr algn="l"/>
            <a:t>株式会社　プラスバイプラス</a:t>
          </a:fld>
          <a:endParaRPr kumimoji="1" lang="ja-JP" altLang="en-US" sz="1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266700</xdr:colOff>
      <xdr:row>8</xdr:row>
      <xdr:rowOff>48747</xdr:rowOff>
    </xdr:from>
    <xdr:to>
      <xdr:col>12</xdr:col>
      <xdr:colOff>161926</xdr:colOff>
      <xdr:row>9</xdr:row>
      <xdr:rowOff>67797</xdr:rowOff>
    </xdr:to>
    <xdr:sp macro="" textlink="YubinNo_Text">
      <xdr:nvSpPr>
        <xdr:cNvPr id="29" name="YubinNo">
          <a:extLst>
            <a:ext uri="{FF2B5EF4-FFF2-40B4-BE49-F238E27FC236}">
              <a16:creationId xmlns:a16="http://schemas.microsoft.com/office/drawing/2014/main" id="{00000000-0008-0000-0C00-00001D000000}"/>
            </a:ext>
          </a:extLst>
        </xdr:cNvPr>
        <xdr:cNvSpPr txBox="1"/>
      </xdr:nvSpPr>
      <xdr:spPr>
        <a:xfrm>
          <a:off x="4210050" y="1829922"/>
          <a:ext cx="1914526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266700</xdr:colOff>
      <xdr:row>8</xdr:row>
      <xdr:rowOff>172571</xdr:rowOff>
    </xdr:from>
    <xdr:to>
      <xdr:col>14</xdr:col>
      <xdr:colOff>514350</xdr:colOff>
      <xdr:row>10</xdr:row>
      <xdr:rowOff>77321</xdr:rowOff>
    </xdr:to>
    <xdr:sp macro="" textlink="Jyusyo">
      <xdr:nvSpPr>
        <xdr:cNvPr id="30" name="Jyusyo">
          <a:extLst>
            <a:ext uri="{FF2B5EF4-FFF2-40B4-BE49-F238E27FC236}">
              <a16:creationId xmlns:a16="http://schemas.microsoft.com/office/drawing/2014/main" id="{00000000-0008-0000-0C00-00001E000000}"/>
            </a:ext>
          </a:extLst>
        </xdr:cNvPr>
        <xdr:cNvSpPr txBox="1"/>
      </xdr:nvSpPr>
      <xdr:spPr>
        <a:xfrm>
          <a:off x="4210050" y="1953746"/>
          <a:ext cx="29718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？？都？？区？？？8-8-8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266700</xdr:colOff>
      <xdr:row>9</xdr:row>
      <xdr:rowOff>182096</xdr:rowOff>
    </xdr:from>
    <xdr:to>
      <xdr:col>11</xdr:col>
      <xdr:colOff>378365</xdr:colOff>
      <xdr:row>11</xdr:row>
      <xdr:rowOff>23401</xdr:rowOff>
    </xdr:to>
    <xdr:sp macro="" textlink="TelNo_Text">
      <xdr:nvSpPr>
        <xdr:cNvPr id="31" name="TelNo">
          <a:extLst>
            <a:ext uri="{FF2B5EF4-FFF2-40B4-BE49-F238E27FC236}">
              <a16:creationId xmlns:a16="http://schemas.microsoft.com/office/drawing/2014/main" id="{00000000-0008-0000-0C00-00001F000000}"/>
            </a:ext>
          </a:extLst>
        </xdr:cNvPr>
        <xdr:cNvSpPr txBox="1"/>
      </xdr:nvSpPr>
      <xdr:spPr>
        <a:xfrm>
          <a:off x="4210050" y="2153771"/>
          <a:ext cx="1245140" cy="2223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>
          <a:noAutofit/>
        </a:bodyPr>
        <a:lstStyle/>
        <a:p>
          <a:pPr algn="l"/>
          <a:fld id="{0D9594DC-CC57-42BA-A747-F593F2400BD9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266700</xdr:colOff>
      <xdr:row>11</xdr:row>
      <xdr:rowOff>143996</xdr:rowOff>
    </xdr:from>
    <xdr:to>
      <xdr:col>14</xdr:col>
      <xdr:colOff>678750</xdr:colOff>
      <xdr:row>12</xdr:row>
      <xdr:rowOff>153521</xdr:rowOff>
    </xdr:to>
    <xdr:sp macro="" textlink="TantoSyainmei_Text">
      <xdr:nvSpPr>
        <xdr:cNvPr id="32" name="Syainmei">
          <a:extLst>
            <a:ext uri="{FF2B5EF4-FFF2-40B4-BE49-F238E27FC236}">
              <a16:creationId xmlns:a16="http://schemas.microsoft.com/office/drawing/2014/main" id="{00000000-0008-0000-0C00-000020000000}"/>
            </a:ext>
          </a:extLst>
        </xdr:cNvPr>
        <xdr:cNvSpPr txBox="1"/>
      </xdr:nvSpPr>
      <xdr:spPr>
        <a:xfrm>
          <a:off x="4210050" y="2496671"/>
          <a:ext cx="31362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266700</xdr:colOff>
      <xdr:row>12</xdr:row>
      <xdr:rowOff>105896</xdr:rowOff>
    </xdr:from>
    <xdr:to>
      <xdr:col>14</xdr:col>
      <xdr:colOff>498750</xdr:colOff>
      <xdr:row>13</xdr:row>
      <xdr:rowOff>58271</xdr:rowOff>
    </xdr:to>
    <xdr:sp macro="" textlink="MailAddress_Text">
      <xdr:nvSpPr>
        <xdr:cNvPr id="33" name="MailAddress">
          <a:extLst>
            <a:ext uri="{FF2B5EF4-FFF2-40B4-BE49-F238E27FC236}">
              <a16:creationId xmlns:a16="http://schemas.microsoft.com/office/drawing/2014/main" id="{00000000-0008-0000-0C00-000021000000}"/>
            </a:ext>
          </a:extLst>
        </xdr:cNvPr>
        <xdr:cNvSpPr txBox="1"/>
      </xdr:nvSpPr>
      <xdr:spPr>
        <a:xfrm>
          <a:off x="4210050" y="2649071"/>
          <a:ext cx="29562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FF299356-2A40-4A8A-AAEF-E82EA92CEF7D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tanto@domain.co.jp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266700</xdr:colOff>
      <xdr:row>7</xdr:row>
      <xdr:rowOff>48746</xdr:rowOff>
    </xdr:from>
    <xdr:to>
      <xdr:col>14</xdr:col>
      <xdr:colOff>678750</xdr:colOff>
      <xdr:row>8</xdr:row>
      <xdr:rowOff>77321</xdr:rowOff>
    </xdr:to>
    <xdr:sp macro="" textlink="Daihyosyamei_Text">
      <xdr:nvSpPr>
        <xdr:cNvPr id="34" name="Daihyosyamei">
          <a:extLst>
            <a:ext uri="{FF2B5EF4-FFF2-40B4-BE49-F238E27FC236}">
              <a16:creationId xmlns:a16="http://schemas.microsoft.com/office/drawing/2014/main" id="{00000000-0008-0000-0C00-000022000000}"/>
            </a:ext>
          </a:extLst>
        </xdr:cNvPr>
        <xdr:cNvSpPr txBox="1"/>
      </xdr:nvSpPr>
      <xdr:spPr>
        <a:xfrm>
          <a:off x="4210050" y="1639421"/>
          <a:ext cx="3136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10</xdr:col>
      <xdr:colOff>260537</xdr:colOff>
      <xdr:row>5</xdr:row>
      <xdr:rowOff>5850</xdr:rowOff>
    </xdr:from>
    <xdr:to>
      <xdr:col>14</xdr:col>
      <xdr:colOff>421003</xdr:colOff>
      <xdr:row>6</xdr:row>
      <xdr:rowOff>17550</xdr:rowOff>
    </xdr:to>
    <xdr:sp macro="" textlink="Kyoka_Text">
      <xdr:nvSpPr>
        <xdr:cNvPr id="35" name="Kyokano">
          <a:extLst>
            <a:ext uri="{FF2B5EF4-FFF2-40B4-BE49-F238E27FC236}">
              <a16:creationId xmlns:a16="http://schemas.microsoft.com/office/drawing/2014/main" id="{00000000-0008-0000-0C00-000023000000}"/>
            </a:ext>
          </a:extLst>
        </xdr:cNvPr>
        <xdr:cNvSpPr txBox="1"/>
      </xdr:nvSpPr>
      <xdr:spPr>
        <a:xfrm>
          <a:off x="5061137" y="1196475"/>
          <a:ext cx="2027366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overflow" wrap="none" lIns="36000" tIns="0" rIns="36000" bIns="0" rtlCol="0" anchor="ctr" anchorCtr="0">
          <a:noAutofit/>
        </a:bodyPr>
        <a:lstStyle/>
        <a:p>
          <a:pPr algn="l"/>
          <a:fld id="{7B895BA6-3DDE-40D9-BE59-A8F1B825431D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建設業許可番号  第00008880号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247650</xdr:colOff>
      <xdr:row>10</xdr:row>
      <xdr:rowOff>152400</xdr:rowOff>
    </xdr:from>
    <xdr:to>
      <xdr:col>14</xdr:col>
      <xdr:colOff>479700</xdr:colOff>
      <xdr:row>11</xdr:row>
      <xdr:rowOff>161925</xdr:rowOff>
    </xdr:to>
    <xdr:sp macro="" textlink="Url">
      <xdr:nvSpPr>
        <xdr:cNvPr id="38" name="Url">
          <a:extLst>
            <a:ext uri="{FF2B5EF4-FFF2-40B4-BE49-F238E27FC236}">
              <a16:creationId xmlns:a16="http://schemas.microsoft.com/office/drawing/2014/main" id="{00000000-0008-0000-0C00-000026000000}"/>
            </a:ext>
          </a:extLst>
        </xdr:cNvPr>
        <xdr:cNvSpPr txBox="1"/>
      </xdr:nvSpPr>
      <xdr:spPr>
        <a:xfrm>
          <a:off x="4191000" y="2314575"/>
          <a:ext cx="29562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757A00A-43D5-49A9-B72D-1C934FAAA755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309796</xdr:colOff>
      <xdr:row>4</xdr:row>
      <xdr:rowOff>0</xdr:rowOff>
    </xdr:from>
    <xdr:to>
      <xdr:col>10</xdr:col>
      <xdr:colOff>117068</xdr:colOff>
      <xdr:row>6</xdr:row>
      <xdr:rowOff>14514</xdr:rowOff>
    </xdr:to>
    <xdr:pic>
      <xdr:nvPicPr>
        <xdr:cNvPr id="2" name="簡易縦_窓付封筒_出来高_LogoImg">
          <a:extLst>
            <a:ext uri="{FF2B5EF4-FFF2-40B4-BE49-F238E27FC236}">
              <a16:creationId xmlns:a16="http://schemas.microsoft.com/office/drawing/2014/main" id="{CE1309B8-72B9-C362-9393-0B64FBE116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3146" y="990600"/>
          <a:ext cx="664522" cy="414564"/>
        </a:xfrm>
        <a:prstGeom prst="rect">
          <a:avLst/>
        </a:prstGeom>
      </xdr:spPr>
    </xdr:pic>
    <xdr:clientData/>
  </xdr:twoCellAnchor>
  <xdr:twoCellAnchor>
    <xdr:from>
      <xdr:col>13</xdr:col>
      <xdr:colOff>19050</xdr:colOff>
      <xdr:row>8</xdr:row>
      <xdr:rowOff>48746</xdr:rowOff>
    </xdr:from>
    <xdr:to>
      <xdr:col>14</xdr:col>
      <xdr:colOff>795225</xdr:colOff>
      <xdr:row>12</xdr:row>
      <xdr:rowOff>186746</xdr:rowOff>
    </xdr:to>
    <xdr:pic>
      <xdr:nvPicPr>
        <xdr:cNvPr id="4" name="簡易縦_窓付封筒_出来高_MaruinImg">
          <a:extLst>
            <a:ext uri="{FF2B5EF4-FFF2-40B4-BE49-F238E27FC236}">
              <a16:creationId xmlns:a16="http://schemas.microsoft.com/office/drawing/2014/main" id="{576751F7-2739-45E0-9E19-38E0E4EC156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562725" y="1829921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363960</xdr:colOff>
      <xdr:row>8</xdr:row>
      <xdr:rowOff>48745</xdr:rowOff>
    </xdr:from>
    <xdr:to>
      <xdr:col>12</xdr:col>
      <xdr:colOff>378135</xdr:colOff>
      <xdr:row>12</xdr:row>
      <xdr:rowOff>186745</xdr:rowOff>
    </xdr:to>
    <xdr:pic>
      <xdr:nvPicPr>
        <xdr:cNvPr id="5" name="簡易縦_窓付封筒_出来高_KakuinImg">
          <a:extLst>
            <a:ext uri="{FF2B5EF4-FFF2-40B4-BE49-F238E27FC236}">
              <a16:creationId xmlns:a16="http://schemas.microsoft.com/office/drawing/2014/main" id="{39227FBF-BCCD-4004-866C-73F0CBE0928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0785" y="1829920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8</xdr:col>
      <xdr:colOff>233596</xdr:colOff>
      <xdr:row>3</xdr:row>
      <xdr:rowOff>200025</xdr:rowOff>
    </xdr:from>
    <xdr:to>
      <xdr:col>12</xdr:col>
      <xdr:colOff>500296</xdr:colOff>
      <xdr:row>4</xdr:row>
      <xdr:rowOff>0</xdr:rowOff>
    </xdr:to>
    <xdr:sp macro="" textlink="InvoiceNo_Text">
      <xdr:nvSpPr>
        <xdr:cNvPr id="8" name="InvoiceBango">
          <a:extLst>
            <a:ext uri="{FF2B5EF4-FFF2-40B4-BE49-F238E27FC236}">
              <a16:creationId xmlns:a16="http://schemas.microsoft.com/office/drawing/2014/main" id="{C720F0CD-06CA-6100-E9F3-A15422A72078}"/>
            </a:ext>
          </a:extLst>
        </xdr:cNvPr>
        <xdr:cNvSpPr txBox="1"/>
      </xdr:nvSpPr>
      <xdr:spPr>
        <a:xfrm>
          <a:off x="4176946" y="800100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9CCEB5F8-3A26-4C04-A48A-19FB402677D1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742950</xdr:colOff>
      <xdr:row>1</xdr:row>
      <xdr:rowOff>142875</xdr:rowOff>
    </xdr:from>
    <xdr:to>
      <xdr:col>12</xdr:col>
      <xdr:colOff>825075</xdr:colOff>
      <xdr:row>1</xdr:row>
      <xdr:rowOff>142875</xdr:rowOff>
    </xdr:to>
    <xdr:cxnSp macro="">
      <xdr:nvCxnSpPr>
        <xdr:cNvPr id="28" name="直線コネクタ 27">
          <a:extLst>
            <a:ext uri="{FF2B5EF4-FFF2-40B4-BE49-F238E27FC236}">
              <a16:creationId xmlns:a16="http://schemas.microsoft.com/office/drawing/2014/main" id="{00000000-0008-0000-1000-00001C000000}"/>
            </a:ext>
          </a:extLst>
        </xdr:cNvPr>
        <xdr:cNvCxnSpPr/>
      </xdr:nvCxnSpPr>
      <xdr:spPr>
        <a:xfrm>
          <a:off x="4829175" y="323850"/>
          <a:ext cx="1472775" cy="0"/>
        </a:xfrm>
        <a:prstGeom prst="line">
          <a:avLst/>
        </a:prstGeom>
        <a:ln w="38100"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323850</xdr:colOff>
      <xdr:row>6</xdr:row>
      <xdr:rowOff>29696</xdr:rowOff>
    </xdr:from>
    <xdr:to>
      <xdr:col>19</xdr:col>
      <xdr:colOff>200025</xdr:colOff>
      <xdr:row>7</xdr:row>
      <xdr:rowOff>201146</xdr:rowOff>
    </xdr:to>
    <xdr:sp macro="" textlink="Kaisyamei">
      <xdr:nvSpPr>
        <xdr:cNvPr id="26" name="TxtKaisyamei">
          <a:extLst>
            <a:ext uri="{FF2B5EF4-FFF2-40B4-BE49-F238E27FC236}">
              <a16:creationId xmlns:a16="http://schemas.microsoft.com/office/drawing/2014/main" id="{00000000-0008-0000-1000-00001A000000}"/>
            </a:ext>
          </a:extLst>
        </xdr:cNvPr>
        <xdr:cNvSpPr/>
      </xdr:nvSpPr>
      <xdr:spPr>
        <a:xfrm>
          <a:off x="7867650" y="1134596"/>
          <a:ext cx="3019425" cy="352425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B144AED-92CB-472A-8372-CD20A63D6475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itchFamily="50" charset="-128"/>
            </a:rPr>
            <a:pPr algn="l"/>
            <a:t>株式会社　プラスバイプラス</a:t>
          </a:fld>
          <a:endParaRPr kumimoji="1" lang="ja-JP" altLang="en-US" sz="1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15</xdr:col>
      <xdr:colOff>333375</xdr:colOff>
      <xdr:row>8</xdr:row>
      <xdr:rowOff>1122</xdr:rowOff>
    </xdr:from>
    <xdr:to>
      <xdr:col>17</xdr:col>
      <xdr:colOff>466726</xdr:colOff>
      <xdr:row>9</xdr:row>
      <xdr:rowOff>20172</xdr:rowOff>
    </xdr:to>
    <xdr:sp macro="" textlink="YubinNo_Text">
      <xdr:nvSpPr>
        <xdr:cNvPr id="29" name="YubinNo">
          <a:extLst>
            <a:ext uri="{FF2B5EF4-FFF2-40B4-BE49-F238E27FC236}">
              <a16:creationId xmlns:a16="http://schemas.microsoft.com/office/drawing/2014/main" id="{00000000-0008-0000-1000-00001D000000}"/>
            </a:ext>
          </a:extLst>
        </xdr:cNvPr>
        <xdr:cNvSpPr txBox="1"/>
      </xdr:nvSpPr>
      <xdr:spPr>
        <a:xfrm>
          <a:off x="7877175" y="1601322"/>
          <a:ext cx="1838326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15</xdr:col>
      <xdr:colOff>333375</xdr:colOff>
      <xdr:row>8</xdr:row>
      <xdr:rowOff>124946</xdr:rowOff>
    </xdr:from>
    <xdr:to>
      <xdr:col>19</xdr:col>
      <xdr:colOff>85725</xdr:colOff>
      <xdr:row>10</xdr:row>
      <xdr:rowOff>29696</xdr:rowOff>
    </xdr:to>
    <xdr:sp macro="" textlink="Jyusyo">
      <xdr:nvSpPr>
        <xdr:cNvPr id="32" name="Jyusyo">
          <a:extLst>
            <a:ext uri="{FF2B5EF4-FFF2-40B4-BE49-F238E27FC236}">
              <a16:creationId xmlns:a16="http://schemas.microsoft.com/office/drawing/2014/main" id="{00000000-0008-0000-1000-000020000000}"/>
            </a:ext>
          </a:extLst>
        </xdr:cNvPr>
        <xdr:cNvSpPr txBox="1"/>
      </xdr:nvSpPr>
      <xdr:spPr>
        <a:xfrm>
          <a:off x="7877175" y="1725146"/>
          <a:ext cx="28956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？？都？？区？？？8-8-8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15</xdr:col>
      <xdr:colOff>333375</xdr:colOff>
      <xdr:row>9</xdr:row>
      <xdr:rowOff>134471</xdr:rowOff>
    </xdr:from>
    <xdr:to>
      <xdr:col>17</xdr:col>
      <xdr:colOff>212400</xdr:colOff>
      <xdr:row>10</xdr:row>
      <xdr:rowOff>163046</xdr:rowOff>
    </xdr:to>
    <xdr:sp macro="" textlink="TelNo_Text">
      <xdr:nvSpPr>
        <xdr:cNvPr id="33" name="TelNo">
          <a:extLst>
            <a:ext uri="{FF2B5EF4-FFF2-40B4-BE49-F238E27FC236}">
              <a16:creationId xmlns:a16="http://schemas.microsoft.com/office/drawing/2014/main" id="{00000000-0008-0000-1000-000021000000}"/>
            </a:ext>
          </a:extLst>
        </xdr:cNvPr>
        <xdr:cNvSpPr txBox="1"/>
      </xdr:nvSpPr>
      <xdr:spPr>
        <a:xfrm>
          <a:off x="7877175" y="1925171"/>
          <a:ext cx="1584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0D9594DC-CC57-42BA-A747-F593F2400BD9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17</xdr:col>
      <xdr:colOff>266700</xdr:colOff>
      <xdr:row>9</xdr:row>
      <xdr:rowOff>134471</xdr:rowOff>
    </xdr:from>
    <xdr:to>
      <xdr:col>19</xdr:col>
      <xdr:colOff>196425</xdr:colOff>
      <xdr:row>10</xdr:row>
      <xdr:rowOff>163046</xdr:rowOff>
    </xdr:to>
    <xdr:sp macro="" textlink="FaxNo_Text">
      <xdr:nvSpPr>
        <xdr:cNvPr id="34" name="FaxNo">
          <a:extLst>
            <a:ext uri="{FF2B5EF4-FFF2-40B4-BE49-F238E27FC236}">
              <a16:creationId xmlns:a16="http://schemas.microsoft.com/office/drawing/2014/main" id="{00000000-0008-0000-1000-000022000000}"/>
            </a:ext>
          </a:extLst>
        </xdr:cNvPr>
        <xdr:cNvSpPr txBox="1"/>
      </xdr:nvSpPr>
      <xdr:spPr>
        <a:xfrm>
          <a:off x="9515475" y="1925171"/>
          <a:ext cx="1368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3E7F47F4-7D53-42EC-A0C4-31082ECEE3FE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15</xdr:col>
      <xdr:colOff>333375</xdr:colOff>
      <xdr:row>11</xdr:row>
      <xdr:rowOff>134471</xdr:rowOff>
    </xdr:from>
    <xdr:to>
      <xdr:col>19</xdr:col>
      <xdr:colOff>250125</xdr:colOff>
      <xdr:row>12</xdr:row>
      <xdr:rowOff>143996</xdr:rowOff>
    </xdr:to>
    <xdr:sp macro="" textlink="TantoSyainmei_Text">
      <xdr:nvSpPr>
        <xdr:cNvPr id="35" name="Syainmei">
          <a:extLst>
            <a:ext uri="{FF2B5EF4-FFF2-40B4-BE49-F238E27FC236}">
              <a16:creationId xmlns:a16="http://schemas.microsoft.com/office/drawing/2014/main" id="{00000000-0008-0000-1000-000023000000}"/>
            </a:ext>
          </a:extLst>
        </xdr:cNvPr>
        <xdr:cNvSpPr txBox="1"/>
      </xdr:nvSpPr>
      <xdr:spPr>
        <a:xfrm>
          <a:off x="7877175" y="2306171"/>
          <a:ext cx="30600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15</xdr:col>
      <xdr:colOff>333375</xdr:colOff>
      <xdr:row>12</xdr:row>
      <xdr:rowOff>86846</xdr:rowOff>
    </xdr:from>
    <xdr:to>
      <xdr:col>19</xdr:col>
      <xdr:colOff>70125</xdr:colOff>
      <xdr:row>13</xdr:row>
      <xdr:rowOff>39221</xdr:rowOff>
    </xdr:to>
    <xdr:sp macro="" textlink="MailAddress_Text">
      <xdr:nvSpPr>
        <xdr:cNvPr id="36" name="MailAddress">
          <a:extLst>
            <a:ext uri="{FF2B5EF4-FFF2-40B4-BE49-F238E27FC236}">
              <a16:creationId xmlns:a16="http://schemas.microsoft.com/office/drawing/2014/main" id="{00000000-0008-0000-1000-000024000000}"/>
            </a:ext>
          </a:extLst>
        </xdr:cNvPr>
        <xdr:cNvSpPr txBox="1"/>
      </xdr:nvSpPr>
      <xdr:spPr>
        <a:xfrm>
          <a:off x="7877175" y="2449046"/>
          <a:ext cx="28800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6CCE8D91-C283-4483-A9CE-4841031CEE1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tanto@domain.co.jp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15</xdr:col>
      <xdr:colOff>333375</xdr:colOff>
      <xdr:row>7</xdr:row>
      <xdr:rowOff>124946</xdr:rowOff>
    </xdr:from>
    <xdr:to>
      <xdr:col>19</xdr:col>
      <xdr:colOff>70125</xdr:colOff>
      <xdr:row>8</xdr:row>
      <xdr:rowOff>29696</xdr:rowOff>
    </xdr:to>
    <xdr:sp macro="" textlink="Daihyosyamei_Text">
      <xdr:nvSpPr>
        <xdr:cNvPr id="37" name="Daihyosyamei">
          <a:extLst>
            <a:ext uri="{FF2B5EF4-FFF2-40B4-BE49-F238E27FC236}">
              <a16:creationId xmlns:a16="http://schemas.microsoft.com/office/drawing/2014/main" id="{00000000-0008-0000-1000-000025000000}"/>
            </a:ext>
          </a:extLst>
        </xdr:cNvPr>
        <xdr:cNvSpPr txBox="1"/>
      </xdr:nvSpPr>
      <xdr:spPr>
        <a:xfrm>
          <a:off x="7877175" y="1410821"/>
          <a:ext cx="2880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16</xdr:col>
      <xdr:colOff>508187</xdr:colOff>
      <xdr:row>5</xdr:row>
      <xdr:rowOff>15375</xdr:rowOff>
    </xdr:from>
    <xdr:to>
      <xdr:col>19</xdr:col>
      <xdr:colOff>97153</xdr:colOff>
      <xdr:row>6</xdr:row>
      <xdr:rowOff>103275</xdr:rowOff>
    </xdr:to>
    <xdr:sp macro="" textlink="Kyoka_Text">
      <xdr:nvSpPr>
        <xdr:cNvPr id="38" name="Kyokano">
          <a:extLst>
            <a:ext uri="{FF2B5EF4-FFF2-40B4-BE49-F238E27FC236}">
              <a16:creationId xmlns:a16="http://schemas.microsoft.com/office/drawing/2014/main" id="{00000000-0008-0000-1000-000026000000}"/>
            </a:ext>
          </a:extLst>
        </xdr:cNvPr>
        <xdr:cNvSpPr txBox="1"/>
      </xdr:nvSpPr>
      <xdr:spPr>
        <a:xfrm>
          <a:off x="8833037" y="996450"/>
          <a:ext cx="1951166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pPr algn="r"/>
          <a:fld id="{7B895BA6-3DDE-40D9-BE59-A8F1B825431D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r"/>
            <a:t>建設業許可番号  第00008880号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15</xdr:col>
      <xdr:colOff>333375</xdr:colOff>
      <xdr:row>10</xdr:row>
      <xdr:rowOff>134471</xdr:rowOff>
    </xdr:from>
    <xdr:to>
      <xdr:col>19</xdr:col>
      <xdr:colOff>70125</xdr:colOff>
      <xdr:row>11</xdr:row>
      <xdr:rowOff>143996</xdr:rowOff>
    </xdr:to>
    <xdr:sp macro="" textlink="Url">
      <xdr:nvSpPr>
        <xdr:cNvPr id="41" name="Url">
          <a:extLst>
            <a:ext uri="{FF2B5EF4-FFF2-40B4-BE49-F238E27FC236}">
              <a16:creationId xmlns:a16="http://schemas.microsoft.com/office/drawing/2014/main" id="{00000000-0008-0000-1000-000029000000}"/>
            </a:ext>
          </a:extLst>
        </xdr:cNvPr>
        <xdr:cNvSpPr txBox="1"/>
      </xdr:nvSpPr>
      <xdr:spPr>
        <a:xfrm>
          <a:off x="7877175" y="2115671"/>
          <a:ext cx="28800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757A00A-43D5-49A9-B72D-1C934FAAA755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15</xdr:col>
      <xdr:colOff>366946</xdr:colOff>
      <xdr:row>4</xdr:row>
      <xdr:rowOff>0</xdr:rowOff>
    </xdr:from>
    <xdr:to>
      <xdr:col>16</xdr:col>
      <xdr:colOff>250418</xdr:colOff>
      <xdr:row>6</xdr:row>
      <xdr:rowOff>100239</xdr:rowOff>
    </xdr:to>
    <xdr:pic>
      <xdr:nvPicPr>
        <xdr:cNvPr id="2" name="簡易横_LogoImg">
          <a:extLst>
            <a:ext uri="{FF2B5EF4-FFF2-40B4-BE49-F238E27FC236}">
              <a16:creationId xmlns:a16="http://schemas.microsoft.com/office/drawing/2014/main" id="{50761477-7011-C990-58FC-6AAD1DBABE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10746" y="790575"/>
          <a:ext cx="664522" cy="414564"/>
        </a:xfrm>
        <a:prstGeom prst="rect">
          <a:avLst/>
        </a:prstGeom>
      </xdr:spPr>
    </xdr:pic>
    <xdr:clientData/>
  </xdr:twoCellAnchor>
  <xdr:twoCellAnchor>
    <xdr:from>
      <xdr:col>18</xdr:col>
      <xdr:colOff>76200</xdr:colOff>
      <xdr:row>8</xdr:row>
      <xdr:rowOff>1121</xdr:rowOff>
    </xdr:from>
    <xdr:to>
      <xdr:col>19</xdr:col>
      <xdr:colOff>290400</xdr:colOff>
      <xdr:row>12</xdr:row>
      <xdr:rowOff>139121</xdr:rowOff>
    </xdr:to>
    <xdr:pic>
      <xdr:nvPicPr>
        <xdr:cNvPr id="3" name="簡易横_MaruinImg">
          <a:extLst>
            <a:ext uri="{FF2B5EF4-FFF2-40B4-BE49-F238E27FC236}">
              <a16:creationId xmlns:a16="http://schemas.microsoft.com/office/drawing/2014/main" id="{A01507FE-E8B8-4F12-8268-D2AFD7B4FBA9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077450" y="1601321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16</xdr:col>
      <xdr:colOff>659235</xdr:colOff>
      <xdr:row>8</xdr:row>
      <xdr:rowOff>10645</xdr:rowOff>
    </xdr:from>
    <xdr:to>
      <xdr:col>17</xdr:col>
      <xdr:colOff>635310</xdr:colOff>
      <xdr:row>12</xdr:row>
      <xdr:rowOff>148645</xdr:rowOff>
    </xdr:to>
    <xdr:pic>
      <xdr:nvPicPr>
        <xdr:cNvPr id="4" name="簡易横_KakuinImg">
          <a:extLst>
            <a:ext uri="{FF2B5EF4-FFF2-40B4-BE49-F238E27FC236}">
              <a16:creationId xmlns:a16="http://schemas.microsoft.com/office/drawing/2014/main" id="{C504D7E7-81EE-473D-A0F3-52B967E2F6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4085" y="1610845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290746</xdr:colOff>
      <xdr:row>3</xdr:row>
      <xdr:rowOff>57150</xdr:rowOff>
    </xdr:from>
    <xdr:to>
      <xdr:col>18</xdr:col>
      <xdr:colOff>119296</xdr:colOff>
      <xdr:row>4</xdr:row>
      <xdr:rowOff>0</xdr:rowOff>
    </xdr:to>
    <xdr:sp macro="" textlink="InvoiceNo_Text">
      <xdr:nvSpPr>
        <xdr:cNvPr id="6" name="InvoiceBango">
          <a:extLst>
            <a:ext uri="{FF2B5EF4-FFF2-40B4-BE49-F238E27FC236}">
              <a16:creationId xmlns:a16="http://schemas.microsoft.com/office/drawing/2014/main" id="{B835AD3C-2878-3BAF-17B3-073589877776}"/>
            </a:ext>
          </a:extLst>
        </xdr:cNvPr>
        <xdr:cNvSpPr txBox="1"/>
      </xdr:nvSpPr>
      <xdr:spPr>
        <a:xfrm>
          <a:off x="7834546" y="600075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765F1BAB-1CCB-4255-B66C-58B928465962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742950</xdr:colOff>
      <xdr:row>1</xdr:row>
      <xdr:rowOff>142875</xdr:rowOff>
    </xdr:from>
    <xdr:to>
      <xdr:col>13</xdr:col>
      <xdr:colOff>167850</xdr:colOff>
      <xdr:row>1</xdr:row>
      <xdr:rowOff>142875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00000000-0008-0000-1200-00000B000000}"/>
            </a:ext>
          </a:extLst>
        </xdr:cNvPr>
        <xdr:cNvCxnSpPr/>
      </xdr:nvCxnSpPr>
      <xdr:spPr>
        <a:xfrm>
          <a:off x="4829175" y="323850"/>
          <a:ext cx="1472775" cy="0"/>
        </a:xfrm>
        <a:prstGeom prst="line">
          <a:avLst/>
        </a:prstGeom>
        <a:ln w="38100"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9525</xdr:colOff>
      <xdr:row>6</xdr:row>
      <xdr:rowOff>29696</xdr:rowOff>
    </xdr:from>
    <xdr:to>
      <xdr:col>19</xdr:col>
      <xdr:colOff>190500</xdr:colOff>
      <xdr:row>7</xdr:row>
      <xdr:rowOff>201146</xdr:rowOff>
    </xdr:to>
    <xdr:sp macro="" textlink="Kaisyamei">
      <xdr:nvSpPr>
        <xdr:cNvPr id="25" name="TxtKaisyamei">
          <a:extLst>
            <a:ext uri="{FF2B5EF4-FFF2-40B4-BE49-F238E27FC236}">
              <a16:creationId xmlns:a16="http://schemas.microsoft.com/office/drawing/2014/main" id="{00000000-0008-0000-1200-000019000000}"/>
            </a:ext>
          </a:extLst>
        </xdr:cNvPr>
        <xdr:cNvSpPr/>
      </xdr:nvSpPr>
      <xdr:spPr>
        <a:xfrm>
          <a:off x="7334250" y="1134596"/>
          <a:ext cx="3114675" cy="352425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B144AED-92CB-472A-8372-CD20A63D6475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itchFamily="50" charset="-128"/>
            </a:rPr>
            <a:pPr algn="l"/>
            <a:t>株式会社　プラスバイプラス</a:t>
          </a:fld>
          <a:endParaRPr kumimoji="1" lang="ja-JP" altLang="en-US" sz="1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15</xdr:col>
      <xdr:colOff>19050</xdr:colOff>
      <xdr:row>8</xdr:row>
      <xdr:rowOff>67797</xdr:rowOff>
    </xdr:from>
    <xdr:to>
      <xdr:col>17</xdr:col>
      <xdr:colOff>457201</xdr:colOff>
      <xdr:row>9</xdr:row>
      <xdr:rowOff>86847</xdr:rowOff>
    </xdr:to>
    <xdr:sp macro="" textlink="YubinNo_Text">
      <xdr:nvSpPr>
        <xdr:cNvPr id="27" name="YubinNo">
          <a:extLst>
            <a:ext uri="{FF2B5EF4-FFF2-40B4-BE49-F238E27FC236}">
              <a16:creationId xmlns:a16="http://schemas.microsoft.com/office/drawing/2014/main" id="{00000000-0008-0000-1200-00001B000000}"/>
            </a:ext>
          </a:extLst>
        </xdr:cNvPr>
        <xdr:cNvSpPr txBox="1"/>
      </xdr:nvSpPr>
      <xdr:spPr>
        <a:xfrm>
          <a:off x="7343775" y="1601322"/>
          <a:ext cx="1933576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15</xdr:col>
      <xdr:colOff>19050</xdr:colOff>
      <xdr:row>9</xdr:row>
      <xdr:rowOff>1121</xdr:rowOff>
    </xdr:from>
    <xdr:to>
      <xdr:col>19</xdr:col>
      <xdr:colOff>76200</xdr:colOff>
      <xdr:row>10</xdr:row>
      <xdr:rowOff>96371</xdr:rowOff>
    </xdr:to>
    <xdr:sp macro="" textlink="Jyusyo">
      <xdr:nvSpPr>
        <xdr:cNvPr id="28" name="Jyusyo">
          <a:extLst>
            <a:ext uri="{FF2B5EF4-FFF2-40B4-BE49-F238E27FC236}">
              <a16:creationId xmlns:a16="http://schemas.microsoft.com/office/drawing/2014/main" id="{00000000-0008-0000-1200-00001C000000}"/>
            </a:ext>
          </a:extLst>
        </xdr:cNvPr>
        <xdr:cNvSpPr txBox="1"/>
      </xdr:nvSpPr>
      <xdr:spPr>
        <a:xfrm>
          <a:off x="7343775" y="1725146"/>
          <a:ext cx="299085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？？都？？区？？？8-8-8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15</xdr:col>
      <xdr:colOff>19050</xdr:colOff>
      <xdr:row>10</xdr:row>
      <xdr:rowOff>10646</xdr:rowOff>
    </xdr:from>
    <xdr:to>
      <xdr:col>17</xdr:col>
      <xdr:colOff>202875</xdr:colOff>
      <xdr:row>11</xdr:row>
      <xdr:rowOff>39221</xdr:rowOff>
    </xdr:to>
    <xdr:sp macro="" textlink="TelNo_Text">
      <xdr:nvSpPr>
        <xdr:cNvPr id="29" name="TelNo">
          <a:extLst>
            <a:ext uri="{FF2B5EF4-FFF2-40B4-BE49-F238E27FC236}">
              <a16:creationId xmlns:a16="http://schemas.microsoft.com/office/drawing/2014/main" id="{00000000-0008-0000-1200-00001D000000}"/>
            </a:ext>
          </a:extLst>
        </xdr:cNvPr>
        <xdr:cNvSpPr txBox="1"/>
      </xdr:nvSpPr>
      <xdr:spPr>
        <a:xfrm>
          <a:off x="7343775" y="1925171"/>
          <a:ext cx="16792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0D9594DC-CC57-42BA-A747-F593F2400BD9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17</xdr:col>
      <xdr:colOff>257175</xdr:colOff>
      <xdr:row>10</xdr:row>
      <xdr:rowOff>10646</xdr:rowOff>
    </xdr:from>
    <xdr:to>
      <xdr:col>19</xdr:col>
      <xdr:colOff>186900</xdr:colOff>
      <xdr:row>11</xdr:row>
      <xdr:rowOff>39221</xdr:rowOff>
    </xdr:to>
    <xdr:sp macro="" textlink="FaxNo_Text">
      <xdr:nvSpPr>
        <xdr:cNvPr id="30" name="FaxNo">
          <a:extLst>
            <a:ext uri="{FF2B5EF4-FFF2-40B4-BE49-F238E27FC236}">
              <a16:creationId xmlns:a16="http://schemas.microsoft.com/office/drawing/2014/main" id="{00000000-0008-0000-1200-00001E000000}"/>
            </a:ext>
          </a:extLst>
        </xdr:cNvPr>
        <xdr:cNvSpPr txBox="1"/>
      </xdr:nvSpPr>
      <xdr:spPr>
        <a:xfrm>
          <a:off x="9077325" y="1925171"/>
          <a:ext cx="1368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3E7F47F4-7D53-42EC-A0C4-31082ECEE3FE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15</xdr:col>
      <xdr:colOff>19050</xdr:colOff>
      <xdr:row>12</xdr:row>
      <xdr:rowOff>10646</xdr:rowOff>
    </xdr:from>
    <xdr:to>
      <xdr:col>19</xdr:col>
      <xdr:colOff>240600</xdr:colOff>
      <xdr:row>12</xdr:row>
      <xdr:rowOff>210671</xdr:rowOff>
    </xdr:to>
    <xdr:sp macro="" textlink="TantoSyainmei_Text">
      <xdr:nvSpPr>
        <xdr:cNvPr id="31" name="Syainmei">
          <a:extLst>
            <a:ext uri="{FF2B5EF4-FFF2-40B4-BE49-F238E27FC236}">
              <a16:creationId xmlns:a16="http://schemas.microsoft.com/office/drawing/2014/main" id="{00000000-0008-0000-1200-00001F000000}"/>
            </a:ext>
          </a:extLst>
        </xdr:cNvPr>
        <xdr:cNvSpPr txBox="1"/>
      </xdr:nvSpPr>
      <xdr:spPr>
        <a:xfrm>
          <a:off x="7343775" y="2306171"/>
          <a:ext cx="315525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15</xdr:col>
      <xdr:colOff>19050</xdr:colOff>
      <xdr:row>12</xdr:row>
      <xdr:rowOff>153521</xdr:rowOff>
    </xdr:from>
    <xdr:to>
      <xdr:col>19</xdr:col>
      <xdr:colOff>60600</xdr:colOff>
      <xdr:row>13</xdr:row>
      <xdr:rowOff>105896</xdr:rowOff>
    </xdr:to>
    <xdr:sp macro="" textlink="MailAddress_Text">
      <xdr:nvSpPr>
        <xdr:cNvPr id="32" name="MailAddress">
          <a:extLst>
            <a:ext uri="{FF2B5EF4-FFF2-40B4-BE49-F238E27FC236}">
              <a16:creationId xmlns:a16="http://schemas.microsoft.com/office/drawing/2014/main" id="{00000000-0008-0000-1200-000020000000}"/>
            </a:ext>
          </a:extLst>
        </xdr:cNvPr>
        <xdr:cNvSpPr txBox="1"/>
      </xdr:nvSpPr>
      <xdr:spPr>
        <a:xfrm>
          <a:off x="7343775" y="2449046"/>
          <a:ext cx="297525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C79E0BC-67D7-4595-810B-9F836BCA0AEC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tanto@domain.co.jp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15</xdr:col>
      <xdr:colOff>19050</xdr:colOff>
      <xdr:row>7</xdr:row>
      <xdr:rowOff>124946</xdr:rowOff>
    </xdr:from>
    <xdr:to>
      <xdr:col>19</xdr:col>
      <xdr:colOff>60600</xdr:colOff>
      <xdr:row>8</xdr:row>
      <xdr:rowOff>96371</xdr:rowOff>
    </xdr:to>
    <xdr:sp macro="" textlink="Daihyosyamei_Text">
      <xdr:nvSpPr>
        <xdr:cNvPr id="33" name="Daihyosyamei">
          <a:extLst>
            <a:ext uri="{FF2B5EF4-FFF2-40B4-BE49-F238E27FC236}">
              <a16:creationId xmlns:a16="http://schemas.microsoft.com/office/drawing/2014/main" id="{00000000-0008-0000-1200-000021000000}"/>
            </a:ext>
          </a:extLst>
        </xdr:cNvPr>
        <xdr:cNvSpPr txBox="1"/>
      </xdr:nvSpPr>
      <xdr:spPr>
        <a:xfrm>
          <a:off x="7343775" y="1410821"/>
          <a:ext cx="29752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16</xdr:col>
      <xdr:colOff>165287</xdr:colOff>
      <xdr:row>5</xdr:row>
      <xdr:rowOff>15375</xdr:rowOff>
    </xdr:from>
    <xdr:to>
      <xdr:col>19</xdr:col>
      <xdr:colOff>87628</xdr:colOff>
      <xdr:row>6</xdr:row>
      <xdr:rowOff>103275</xdr:rowOff>
    </xdr:to>
    <xdr:sp macro="" textlink="Kyoka_Text">
      <xdr:nvSpPr>
        <xdr:cNvPr id="34" name="Kyokano">
          <a:extLst>
            <a:ext uri="{FF2B5EF4-FFF2-40B4-BE49-F238E27FC236}">
              <a16:creationId xmlns:a16="http://schemas.microsoft.com/office/drawing/2014/main" id="{00000000-0008-0000-1200-000022000000}"/>
            </a:ext>
          </a:extLst>
        </xdr:cNvPr>
        <xdr:cNvSpPr txBox="1"/>
      </xdr:nvSpPr>
      <xdr:spPr>
        <a:xfrm>
          <a:off x="8394887" y="996450"/>
          <a:ext cx="1951166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pPr algn="r"/>
          <a:fld id="{7B895BA6-3DDE-40D9-BE59-A8F1B825431D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r"/>
            <a:t>建設業許可番号  第00008880号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15</xdr:col>
      <xdr:colOff>76200</xdr:colOff>
      <xdr:row>11</xdr:row>
      <xdr:rowOff>10646</xdr:rowOff>
    </xdr:from>
    <xdr:to>
      <xdr:col>19</xdr:col>
      <xdr:colOff>22500</xdr:colOff>
      <xdr:row>12</xdr:row>
      <xdr:rowOff>20171</xdr:rowOff>
    </xdr:to>
    <xdr:sp macro="" textlink="Url">
      <xdr:nvSpPr>
        <xdr:cNvPr id="37" name="Url">
          <a:extLst>
            <a:ext uri="{FF2B5EF4-FFF2-40B4-BE49-F238E27FC236}">
              <a16:creationId xmlns:a16="http://schemas.microsoft.com/office/drawing/2014/main" id="{00000000-0008-0000-1200-000025000000}"/>
            </a:ext>
          </a:extLst>
        </xdr:cNvPr>
        <xdr:cNvSpPr txBox="1"/>
      </xdr:nvSpPr>
      <xdr:spPr>
        <a:xfrm>
          <a:off x="7400925" y="2115671"/>
          <a:ext cx="28800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757A00A-43D5-49A9-B72D-1C934FAAA755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15</xdr:col>
      <xdr:colOff>52621</xdr:colOff>
      <xdr:row>4</xdr:row>
      <xdr:rowOff>0</xdr:rowOff>
    </xdr:from>
    <xdr:to>
      <xdr:col>15</xdr:col>
      <xdr:colOff>717143</xdr:colOff>
      <xdr:row>6</xdr:row>
      <xdr:rowOff>100239</xdr:rowOff>
    </xdr:to>
    <xdr:pic>
      <xdr:nvPicPr>
        <xdr:cNvPr id="2" name="簡易横_出来高_LogoImg">
          <a:extLst>
            <a:ext uri="{FF2B5EF4-FFF2-40B4-BE49-F238E27FC236}">
              <a16:creationId xmlns:a16="http://schemas.microsoft.com/office/drawing/2014/main" id="{7A08FD37-36F5-F2E1-762E-C45143983C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7346" y="790575"/>
          <a:ext cx="664522" cy="414564"/>
        </a:xfrm>
        <a:prstGeom prst="rect">
          <a:avLst/>
        </a:prstGeom>
      </xdr:spPr>
    </xdr:pic>
    <xdr:clientData/>
  </xdr:twoCellAnchor>
  <xdr:twoCellAnchor>
    <xdr:from>
      <xdr:col>18</xdr:col>
      <xdr:colOff>28575</xdr:colOff>
      <xdr:row>8</xdr:row>
      <xdr:rowOff>67796</xdr:rowOff>
    </xdr:from>
    <xdr:to>
      <xdr:col>19</xdr:col>
      <xdr:colOff>242775</xdr:colOff>
      <xdr:row>12</xdr:row>
      <xdr:rowOff>205796</xdr:rowOff>
    </xdr:to>
    <xdr:pic>
      <xdr:nvPicPr>
        <xdr:cNvPr id="3" name="簡易横_出来高_MaruinImg">
          <a:extLst>
            <a:ext uri="{FF2B5EF4-FFF2-40B4-BE49-F238E27FC236}">
              <a16:creationId xmlns:a16="http://schemas.microsoft.com/office/drawing/2014/main" id="{446AE166-66AF-4184-843D-01FE512DEDA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601200" y="1601321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16</xdr:col>
      <xdr:colOff>278235</xdr:colOff>
      <xdr:row>8</xdr:row>
      <xdr:rowOff>77320</xdr:rowOff>
    </xdr:from>
    <xdr:to>
      <xdr:col>17</xdr:col>
      <xdr:colOff>587685</xdr:colOff>
      <xdr:row>12</xdr:row>
      <xdr:rowOff>215320</xdr:rowOff>
    </xdr:to>
    <xdr:pic>
      <xdr:nvPicPr>
        <xdr:cNvPr id="4" name="簡易横_出来高_KakuinImg">
          <a:extLst>
            <a:ext uri="{FF2B5EF4-FFF2-40B4-BE49-F238E27FC236}">
              <a16:creationId xmlns:a16="http://schemas.microsoft.com/office/drawing/2014/main" id="{1DB9A497-3364-4396-8D25-C30F7C8D44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7835" y="1610845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14</xdr:col>
      <xdr:colOff>252646</xdr:colOff>
      <xdr:row>3</xdr:row>
      <xdr:rowOff>57150</xdr:rowOff>
    </xdr:from>
    <xdr:to>
      <xdr:col>18</xdr:col>
      <xdr:colOff>14521</xdr:colOff>
      <xdr:row>4</xdr:row>
      <xdr:rowOff>0</xdr:rowOff>
    </xdr:to>
    <xdr:sp macro="" textlink="InvoiceNo_Text">
      <xdr:nvSpPr>
        <xdr:cNvPr id="6" name="InvoiceBango">
          <a:extLst>
            <a:ext uri="{FF2B5EF4-FFF2-40B4-BE49-F238E27FC236}">
              <a16:creationId xmlns:a16="http://schemas.microsoft.com/office/drawing/2014/main" id="{7D1B9EA1-0B74-A2EE-ED6B-A4C33213BE71}"/>
            </a:ext>
          </a:extLst>
        </xdr:cNvPr>
        <xdr:cNvSpPr txBox="1"/>
      </xdr:nvSpPr>
      <xdr:spPr>
        <a:xfrm>
          <a:off x="7301146" y="600075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2E6B9FE9-3343-4B33-A209-A237DF081445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609600</xdr:colOff>
      <xdr:row>1</xdr:row>
      <xdr:rowOff>142875</xdr:rowOff>
    </xdr:from>
    <xdr:to>
      <xdr:col>14</xdr:col>
      <xdr:colOff>15450</xdr:colOff>
      <xdr:row>1</xdr:row>
      <xdr:rowOff>142875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CxnSpPr/>
      </xdr:nvCxnSpPr>
      <xdr:spPr>
        <a:xfrm>
          <a:off x="4667250" y="323850"/>
          <a:ext cx="1606125" cy="0"/>
        </a:xfrm>
        <a:prstGeom prst="line">
          <a:avLst/>
        </a:prstGeom>
        <a:ln w="38100"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200025</xdr:colOff>
      <xdr:row>6</xdr:row>
      <xdr:rowOff>29696</xdr:rowOff>
    </xdr:from>
    <xdr:to>
      <xdr:col>20</xdr:col>
      <xdr:colOff>76200</xdr:colOff>
      <xdr:row>7</xdr:row>
      <xdr:rowOff>201146</xdr:rowOff>
    </xdr:to>
    <xdr:sp macro="" textlink="Kaisyamei">
      <xdr:nvSpPr>
        <xdr:cNvPr id="25" name="TxtKaisyamei">
          <a:extLst>
            <a:ext uri="{FF2B5EF4-FFF2-40B4-BE49-F238E27FC236}">
              <a16:creationId xmlns:a16="http://schemas.microsoft.com/office/drawing/2014/main" id="{00000000-0008-0000-1400-000019000000}"/>
            </a:ext>
          </a:extLst>
        </xdr:cNvPr>
        <xdr:cNvSpPr/>
      </xdr:nvSpPr>
      <xdr:spPr>
        <a:xfrm>
          <a:off x="7486650" y="1134596"/>
          <a:ext cx="3124200" cy="352425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B144AED-92CB-472A-8372-CD20A63D6475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itchFamily="50" charset="-128"/>
            </a:rPr>
            <a:pPr algn="l"/>
            <a:t>株式会社　プラスバイプラス</a:t>
          </a:fld>
          <a:endParaRPr kumimoji="1" lang="ja-JP" altLang="en-US" sz="1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16</xdr:col>
      <xdr:colOff>209550</xdr:colOff>
      <xdr:row>8</xdr:row>
      <xdr:rowOff>1122</xdr:rowOff>
    </xdr:from>
    <xdr:to>
      <xdr:col>18</xdr:col>
      <xdr:colOff>342901</xdr:colOff>
      <xdr:row>9</xdr:row>
      <xdr:rowOff>20172</xdr:rowOff>
    </xdr:to>
    <xdr:sp macro="" textlink="YubinNo_Text">
      <xdr:nvSpPr>
        <xdr:cNvPr id="27" name="YubinNo">
          <a:extLst>
            <a:ext uri="{FF2B5EF4-FFF2-40B4-BE49-F238E27FC236}">
              <a16:creationId xmlns:a16="http://schemas.microsoft.com/office/drawing/2014/main" id="{00000000-0008-0000-1400-00001B000000}"/>
            </a:ext>
          </a:extLst>
        </xdr:cNvPr>
        <xdr:cNvSpPr txBox="1"/>
      </xdr:nvSpPr>
      <xdr:spPr>
        <a:xfrm>
          <a:off x="7496175" y="1601322"/>
          <a:ext cx="1943101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16</xdr:col>
      <xdr:colOff>209550</xdr:colOff>
      <xdr:row>8</xdr:row>
      <xdr:rowOff>124946</xdr:rowOff>
    </xdr:from>
    <xdr:to>
      <xdr:col>19</xdr:col>
      <xdr:colOff>647700</xdr:colOff>
      <xdr:row>10</xdr:row>
      <xdr:rowOff>29696</xdr:rowOff>
    </xdr:to>
    <xdr:sp macro="" textlink="Jyusyo">
      <xdr:nvSpPr>
        <xdr:cNvPr id="28" name="Jyusyo">
          <a:extLst>
            <a:ext uri="{FF2B5EF4-FFF2-40B4-BE49-F238E27FC236}">
              <a16:creationId xmlns:a16="http://schemas.microsoft.com/office/drawing/2014/main" id="{00000000-0008-0000-1400-00001C000000}"/>
            </a:ext>
          </a:extLst>
        </xdr:cNvPr>
        <xdr:cNvSpPr txBox="1"/>
      </xdr:nvSpPr>
      <xdr:spPr>
        <a:xfrm>
          <a:off x="7496175" y="1725146"/>
          <a:ext cx="30003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？？都？？区？？？8-8-8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16</xdr:col>
      <xdr:colOff>209550</xdr:colOff>
      <xdr:row>9</xdr:row>
      <xdr:rowOff>134471</xdr:rowOff>
    </xdr:from>
    <xdr:to>
      <xdr:col>18</xdr:col>
      <xdr:colOff>88575</xdr:colOff>
      <xdr:row>10</xdr:row>
      <xdr:rowOff>163046</xdr:rowOff>
    </xdr:to>
    <xdr:sp macro="" textlink="TelNo_Text">
      <xdr:nvSpPr>
        <xdr:cNvPr id="29" name="TelNo">
          <a:extLst>
            <a:ext uri="{FF2B5EF4-FFF2-40B4-BE49-F238E27FC236}">
              <a16:creationId xmlns:a16="http://schemas.microsoft.com/office/drawing/2014/main" id="{00000000-0008-0000-1400-00001D000000}"/>
            </a:ext>
          </a:extLst>
        </xdr:cNvPr>
        <xdr:cNvSpPr txBox="1"/>
      </xdr:nvSpPr>
      <xdr:spPr>
        <a:xfrm>
          <a:off x="7496175" y="1925171"/>
          <a:ext cx="168877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0D9594DC-CC57-42BA-A747-F593F2400BD9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18</xdr:col>
      <xdr:colOff>142875</xdr:colOff>
      <xdr:row>9</xdr:row>
      <xdr:rowOff>134471</xdr:rowOff>
    </xdr:from>
    <xdr:to>
      <xdr:col>20</xdr:col>
      <xdr:colOff>72600</xdr:colOff>
      <xdr:row>10</xdr:row>
      <xdr:rowOff>163046</xdr:rowOff>
    </xdr:to>
    <xdr:sp macro="" textlink="FaxNo_Text">
      <xdr:nvSpPr>
        <xdr:cNvPr id="30" name="FaxNo">
          <a:extLst>
            <a:ext uri="{FF2B5EF4-FFF2-40B4-BE49-F238E27FC236}">
              <a16:creationId xmlns:a16="http://schemas.microsoft.com/office/drawing/2014/main" id="{00000000-0008-0000-1400-00001E000000}"/>
            </a:ext>
          </a:extLst>
        </xdr:cNvPr>
        <xdr:cNvSpPr txBox="1"/>
      </xdr:nvSpPr>
      <xdr:spPr>
        <a:xfrm>
          <a:off x="9239250" y="1925171"/>
          <a:ext cx="1368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3E7F47F4-7D53-42EC-A0C4-31082ECEE3FE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16</xdr:col>
      <xdr:colOff>209550</xdr:colOff>
      <xdr:row>11</xdr:row>
      <xdr:rowOff>134471</xdr:rowOff>
    </xdr:from>
    <xdr:to>
      <xdr:col>20</xdr:col>
      <xdr:colOff>126300</xdr:colOff>
      <xdr:row>12</xdr:row>
      <xdr:rowOff>143996</xdr:rowOff>
    </xdr:to>
    <xdr:sp macro="" textlink="TantoSyainmei_Text">
      <xdr:nvSpPr>
        <xdr:cNvPr id="31" name="Syainmei">
          <a:extLst>
            <a:ext uri="{FF2B5EF4-FFF2-40B4-BE49-F238E27FC236}">
              <a16:creationId xmlns:a16="http://schemas.microsoft.com/office/drawing/2014/main" id="{00000000-0008-0000-1400-00001F000000}"/>
            </a:ext>
          </a:extLst>
        </xdr:cNvPr>
        <xdr:cNvSpPr txBox="1"/>
      </xdr:nvSpPr>
      <xdr:spPr>
        <a:xfrm>
          <a:off x="7496175" y="2306171"/>
          <a:ext cx="316477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16</xdr:col>
      <xdr:colOff>209550</xdr:colOff>
      <xdr:row>12</xdr:row>
      <xdr:rowOff>86846</xdr:rowOff>
    </xdr:from>
    <xdr:to>
      <xdr:col>19</xdr:col>
      <xdr:colOff>632100</xdr:colOff>
      <xdr:row>13</xdr:row>
      <xdr:rowOff>39221</xdr:rowOff>
    </xdr:to>
    <xdr:sp macro="" textlink="MailAddress_Text">
      <xdr:nvSpPr>
        <xdr:cNvPr id="32" name="MailAddress">
          <a:extLst>
            <a:ext uri="{FF2B5EF4-FFF2-40B4-BE49-F238E27FC236}">
              <a16:creationId xmlns:a16="http://schemas.microsoft.com/office/drawing/2014/main" id="{00000000-0008-0000-1400-000020000000}"/>
            </a:ext>
          </a:extLst>
        </xdr:cNvPr>
        <xdr:cNvSpPr txBox="1"/>
      </xdr:nvSpPr>
      <xdr:spPr>
        <a:xfrm>
          <a:off x="7496175" y="2449046"/>
          <a:ext cx="298477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2FC697E3-2A2F-4A4B-9045-EAE654C86A38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tanto@domain.co.jp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16</xdr:col>
      <xdr:colOff>209550</xdr:colOff>
      <xdr:row>7</xdr:row>
      <xdr:rowOff>124946</xdr:rowOff>
    </xdr:from>
    <xdr:to>
      <xdr:col>19</xdr:col>
      <xdr:colOff>632100</xdr:colOff>
      <xdr:row>8</xdr:row>
      <xdr:rowOff>29696</xdr:rowOff>
    </xdr:to>
    <xdr:sp macro="" textlink="Daihyosyamei_Text">
      <xdr:nvSpPr>
        <xdr:cNvPr id="33" name="Daihyosyamei">
          <a:extLst>
            <a:ext uri="{FF2B5EF4-FFF2-40B4-BE49-F238E27FC236}">
              <a16:creationId xmlns:a16="http://schemas.microsoft.com/office/drawing/2014/main" id="{00000000-0008-0000-1400-000021000000}"/>
            </a:ext>
          </a:extLst>
        </xdr:cNvPr>
        <xdr:cNvSpPr txBox="1"/>
      </xdr:nvSpPr>
      <xdr:spPr>
        <a:xfrm>
          <a:off x="7496175" y="1410821"/>
          <a:ext cx="298477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17</xdr:col>
      <xdr:colOff>384362</xdr:colOff>
      <xdr:row>5</xdr:row>
      <xdr:rowOff>15375</xdr:rowOff>
    </xdr:from>
    <xdr:to>
      <xdr:col>19</xdr:col>
      <xdr:colOff>659128</xdr:colOff>
      <xdr:row>6</xdr:row>
      <xdr:rowOff>103275</xdr:rowOff>
    </xdr:to>
    <xdr:sp macro="" textlink="Kyoka_Text">
      <xdr:nvSpPr>
        <xdr:cNvPr id="34" name="Kyokano">
          <a:extLst>
            <a:ext uri="{FF2B5EF4-FFF2-40B4-BE49-F238E27FC236}">
              <a16:creationId xmlns:a16="http://schemas.microsoft.com/office/drawing/2014/main" id="{00000000-0008-0000-1400-000022000000}"/>
            </a:ext>
          </a:extLst>
        </xdr:cNvPr>
        <xdr:cNvSpPr txBox="1"/>
      </xdr:nvSpPr>
      <xdr:spPr>
        <a:xfrm>
          <a:off x="8575862" y="996450"/>
          <a:ext cx="1932116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overflow" wrap="none" lIns="36000" tIns="0" rIns="36000" bIns="0" rtlCol="0" anchor="ctr" anchorCtr="0">
          <a:noAutofit/>
        </a:bodyPr>
        <a:lstStyle/>
        <a:p>
          <a:pPr algn="l"/>
          <a:fld id="{7B895BA6-3DDE-40D9-BE59-A8F1B825431D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建設業許可番号  第00008880号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16</xdr:col>
      <xdr:colOff>209550</xdr:colOff>
      <xdr:row>10</xdr:row>
      <xdr:rowOff>134471</xdr:rowOff>
    </xdr:from>
    <xdr:to>
      <xdr:col>19</xdr:col>
      <xdr:colOff>632100</xdr:colOff>
      <xdr:row>11</xdr:row>
      <xdr:rowOff>143996</xdr:rowOff>
    </xdr:to>
    <xdr:sp macro="" textlink="Url">
      <xdr:nvSpPr>
        <xdr:cNvPr id="37" name="Url">
          <a:extLst>
            <a:ext uri="{FF2B5EF4-FFF2-40B4-BE49-F238E27FC236}">
              <a16:creationId xmlns:a16="http://schemas.microsoft.com/office/drawing/2014/main" id="{00000000-0008-0000-1400-000025000000}"/>
            </a:ext>
          </a:extLst>
        </xdr:cNvPr>
        <xdr:cNvSpPr txBox="1"/>
      </xdr:nvSpPr>
      <xdr:spPr>
        <a:xfrm>
          <a:off x="7496175" y="2115671"/>
          <a:ext cx="298477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757A00A-43D5-49A9-B72D-1C934FAAA755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16</xdr:col>
      <xdr:colOff>243121</xdr:colOff>
      <xdr:row>4</xdr:row>
      <xdr:rowOff>0</xdr:rowOff>
    </xdr:from>
    <xdr:to>
      <xdr:col>17</xdr:col>
      <xdr:colOff>130795</xdr:colOff>
      <xdr:row>6</xdr:row>
      <xdr:rowOff>100239</xdr:rowOff>
    </xdr:to>
    <xdr:pic>
      <xdr:nvPicPr>
        <xdr:cNvPr id="2" name="簡易横_窓付封筒_LogoImg">
          <a:extLst>
            <a:ext uri="{FF2B5EF4-FFF2-40B4-BE49-F238E27FC236}">
              <a16:creationId xmlns:a16="http://schemas.microsoft.com/office/drawing/2014/main" id="{D59F48F7-1DD7-E7E6-4A78-378B77CBF6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29746" y="790575"/>
          <a:ext cx="792549" cy="414564"/>
        </a:xfrm>
        <a:prstGeom prst="rect">
          <a:avLst/>
        </a:prstGeom>
      </xdr:spPr>
    </xdr:pic>
    <xdr:clientData/>
  </xdr:twoCellAnchor>
  <xdr:twoCellAnchor>
    <xdr:from>
      <xdr:col>19</xdr:col>
      <xdr:colOff>76200</xdr:colOff>
      <xdr:row>8</xdr:row>
      <xdr:rowOff>1121</xdr:rowOff>
    </xdr:from>
    <xdr:to>
      <xdr:col>20</xdr:col>
      <xdr:colOff>290400</xdr:colOff>
      <xdr:row>12</xdr:row>
      <xdr:rowOff>139121</xdr:rowOff>
    </xdr:to>
    <xdr:pic>
      <xdr:nvPicPr>
        <xdr:cNvPr id="3" name="簡易横_窓付封筒_MaruinImg">
          <a:extLst>
            <a:ext uri="{FF2B5EF4-FFF2-40B4-BE49-F238E27FC236}">
              <a16:creationId xmlns:a16="http://schemas.microsoft.com/office/drawing/2014/main" id="{F30A4A57-8A9C-4F17-BDE1-B7078E22C606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925050" y="1601321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640185</xdr:colOff>
      <xdr:row>8</xdr:row>
      <xdr:rowOff>10645</xdr:rowOff>
    </xdr:from>
    <xdr:to>
      <xdr:col>18</xdr:col>
      <xdr:colOff>635310</xdr:colOff>
      <xdr:row>12</xdr:row>
      <xdr:rowOff>148645</xdr:rowOff>
    </xdr:to>
    <xdr:pic>
      <xdr:nvPicPr>
        <xdr:cNvPr id="4" name="簡易横_窓付封筒_KakuinImg">
          <a:extLst>
            <a:ext uri="{FF2B5EF4-FFF2-40B4-BE49-F238E27FC236}">
              <a16:creationId xmlns:a16="http://schemas.microsoft.com/office/drawing/2014/main" id="{1C5B63E0-9DF1-434E-ADE7-5E377DFAF5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31685" y="1610845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16</xdr:col>
      <xdr:colOff>166921</xdr:colOff>
      <xdr:row>3</xdr:row>
      <xdr:rowOff>57150</xdr:rowOff>
    </xdr:from>
    <xdr:to>
      <xdr:col>18</xdr:col>
      <xdr:colOff>643171</xdr:colOff>
      <xdr:row>4</xdr:row>
      <xdr:rowOff>0</xdr:rowOff>
    </xdr:to>
    <xdr:sp macro="" textlink="InvoiceNo_Text">
      <xdr:nvSpPr>
        <xdr:cNvPr id="6" name="InvoiceBango">
          <a:extLst>
            <a:ext uri="{FF2B5EF4-FFF2-40B4-BE49-F238E27FC236}">
              <a16:creationId xmlns:a16="http://schemas.microsoft.com/office/drawing/2014/main" id="{991378A8-1C0D-7028-68B4-1C5C58938AF0}"/>
            </a:ext>
          </a:extLst>
        </xdr:cNvPr>
        <xdr:cNvSpPr txBox="1"/>
      </xdr:nvSpPr>
      <xdr:spPr>
        <a:xfrm>
          <a:off x="7453546" y="600075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BD2B8743-52E3-456E-9640-1D654DB0A1AB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742950</xdr:colOff>
      <xdr:row>1</xdr:row>
      <xdr:rowOff>142875</xdr:rowOff>
    </xdr:from>
    <xdr:to>
      <xdr:col>13</xdr:col>
      <xdr:colOff>825075</xdr:colOff>
      <xdr:row>1</xdr:row>
      <xdr:rowOff>142875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00000000-0008-0000-1600-00000B000000}"/>
            </a:ext>
          </a:extLst>
        </xdr:cNvPr>
        <xdr:cNvCxnSpPr/>
      </xdr:nvCxnSpPr>
      <xdr:spPr>
        <a:xfrm>
          <a:off x="4724400" y="323850"/>
          <a:ext cx="1472775" cy="0"/>
        </a:xfrm>
        <a:prstGeom prst="line">
          <a:avLst/>
        </a:prstGeom>
        <a:ln w="38100"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171450</xdr:colOff>
      <xdr:row>6</xdr:row>
      <xdr:rowOff>29696</xdr:rowOff>
    </xdr:from>
    <xdr:to>
      <xdr:col>20</xdr:col>
      <xdr:colOff>285750</xdr:colOff>
      <xdr:row>7</xdr:row>
      <xdr:rowOff>201146</xdr:rowOff>
    </xdr:to>
    <xdr:sp macro="" textlink="Kaisyamei">
      <xdr:nvSpPr>
        <xdr:cNvPr id="25" name="TxtKaisyamei">
          <a:extLst>
            <a:ext uri="{FF2B5EF4-FFF2-40B4-BE49-F238E27FC236}">
              <a16:creationId xmlns:a16="http://schemas.microsoft.com/office/drawing/2014/main" id="{00000000-0008-0000-1600-000019000000}"/>
            </a:ext>
          </a:extLst>
        </xdr:cNvPr>
        <xdr:cNvSpPr/>
      </xdr:nvSpPr>
      <xdr:spPr>
        <a:xfrm>
          <a:off x="7439025" y="1134596"/>
          <a:ext cx="3114675" cy="352425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B144AED-92CB-472A-8372-CD20A63D6475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itchFamily="50" charset="-128"/>
            </a:rPr>
            <a:pPr algn="l"/>
            <a:t>株式会社　プラスバイプラス</a:t>
          </a:fld>
          <a:endParaRPr kumimoji="1" lang="ja-JP" altLang="en-US" sz="1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16</xdr:col>
      <xdr:colOff>180975</xdr:colOff>
      <xdr:row>8</xdr:row>
      <xdr:rowOff>1122</xdr:rowOff>
    </xdr:from>
    <xdr:to>
      <xdr:col>18</xdr:col>
      <xdr:colOff>552451</xdr:colOff>
      <xdr:row>9</xdr:row>
      <xdr:rowOff>20172</xdr:rowOff>
    </xdr:to>
    <xdr:sp macro="" textlink="YubinNo_Text">
      <xdr:nvSpPr>
        <xdr:cNvPr id="27" name="YubinNo">
          <a:extLst>
            <a:ext uri="{FF2B5EF4-FFF2-40B4-BE49-F238E27FC236}">
              <a16:creationId xmlns:a16="http://schemas.microsoft.com/office/drawing/2014/main" id="{00000000-0008-0000-1600-00001B000000}"/>
            </a:ext>
          </a:extLst>
        </xdr:cNvPr>
        <xdr:cNvSpPr txBox="1"/>
      </xdr:nvSpPr>
      <xdr:spPr>
        <a:xfrm>
          <a:off x="7448550" y="1601322"/>
          <a:ext cx="1933576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16</xdr:col>
      <xdr:colOff>180975</xdr:colOff>
      <xdr:row>8</xdr:row>
      <xdr:rowOff>124946</xdr:rowOff>
    </xdr:from>
    <xdr:to>
      <xdr:col>20</xdr:col>
      <xdr:colOff>171450</xdr:colOff>
      <xdr:row>10</xdr:row>
      <xdr:rowOff>29696</xdr:rowOff>
    </xdr:to>
    <xdr:sp macro="" textlink="Jyusyo">
      <xdr:nvSpPr>
        <xdr:cNvPr id="28" name="Jyusyo">
          <a:extLst>
            <a:ext uri="{FF2B5EF4-FFF2-40B4-BE49-F238E27FC236}">
              <a16:creationId xmlns:a16="http://schemas.microsoft.com/office/drawing/2014/main" id="{00000000-0008-0000-1600-00001C000000}"/>
            </a:ext>
          </a:extLst>
        </xdr:cNvPr>
        <xdr:cNvSpPr txBox="1"/>
      </xdr:nvSpPr>
      <xdr:spPr>
        <a:xfrm>
          <a:off x="7448550" y="1725146"/>
          <a:ext cx="299085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？？都？？区？？？8-8-8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16</xdr:col>
      <xdr:colOff>180975</xdr:colOff>
      <xdr:row>9</xdr:row>
      <xdr:rowOff>134471</xdr:rowOff>
    </xdr:from>
    <xdr:to>
      <xdr:col>18</xdr:col>
      <xdr:colOff>298125</xdr:colOff>
      <xdr:row>10</xdr:row>
      <xdr:rowOff>163046</xdr:rowOff>
    </xdr:to>
    <xdr:sp macro="" textlink="TelNo_Text">
      <xdr:nvSpPr>
        <xdr:cNvPr id="29" name="TelNo">
          <a:extLst>
            <a:ext uri="{FF2B5EF4-FFF2-40B4-BE49-F238E27FC236}">
              <a16:creationId xmlns:a16="http://schemas.microsoft.com/office/drawing/2014/main" id="{00000000-0008-0000-1600-00001D000000}"/>
            </a:ext>
          </a:extLst>
        </xdr:cNvPr>
        <xdr:cNvSpPr txBox="1"/>
      </xdr:nvSpPr>
      <xdr:spPr>
        <a:xfrm>
          <a:off x="7448550" y="1925171"/>
          <a:ext cx="16792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0D9594DC-CC57-42BA-A747-F593F2400BD9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18</xdr:col>
      <xdr:colOff>352425</xdr:colOff>
      <xdr:row>9</xdr:row>
      <xdr:rowOff>134471</xdr:rowOff>
    </xdr:from>
    <xdr:to>
      <xdr:col>20</xdr:col>
      <xdr:colOff>282150</xdr:colOff>
      <xdr:row>10</xdr:row>
      <xdr:rowOff>163046</xdr:rowOff>
    </xdr:to>
    <xdr:sp macro="" textlink="FaxNo_Text">
      <xdr:nvSpPr>
        <xdr:cNvPr id="30" name="FaxNo">
          <a:extLst>
            <a:ext uri="{FF2B5EF4-FFF2-40B4-BE49-F238E27FC236}">
              <a16:creationId xmlns:a16="http://schemas.microsoft.com/office/drawing/2014/main" id="{00000000-0008-0000-1600-00001E000000}"/>
            </a:ext>
          </a:extLst>
        </xdr:cNvPr>
        <xdr:cNvSpPr txBox="1"/>
      </xdr:nvSpPr>
      <xdr:spPr>
        <a:xfrm>
          <a:off x="9182100" y="1925171"/>
          <a:ext cx="1368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3E7F47F4-7D53-42EC-A0C4-31082ECEE3FE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16</xdr:col>
      <xdr:colOff>180975</xdr:colOff>
      <xdr:row>11</xdr:row>
      <xdr:rowOff>134471</xdr:rowOff>
    </xdr:from>
    <xdr:to>
      <xdr:col>20</xdr:col>
      <xdr:colOff>335850</xdr:colOff>
      <xdr:row>12</xdr:row>
      <xdr:rowOff>143996</xdr:rowOff>
    </xdr:to>
    <xdr:sp macro="" textlink="TantoSyainmei_Text">
      <xdr:nvSpPr>
        <xdr:cNvPr id="31" name="Syainmei">
          <a:extLst>
            <a:ext uri="{FF2B5EF4-FFF2-40B4-BE49-F238E27FC236}">
              <a16:creationId xmlns:a16="http://schemas.microsoft.com/office/drawing/2014/main" id="{00000000-0008-0000-1600-00001F000000}"/>
            </a:ext>
          </a:extLst>
        </xdr:cNvPr>
        <xdr:cNvSpPr txBox="1"/>
      </xdr:nvSpPr>
      <xdr:spPr>
        <a:xfrm>
          <a:off x="7448550" y="2306171"/>
          <a:ext cx="315525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16</xdr:col>
      <xdr:colOff>180975</xdr:colOff>
      <xdr:row>12</xdr:row>
      <xdr:rowOff>86846</xdr:rowOff>
    </xdr:from>
    <xdr:to>
      <xdr:col>20</xdr:col>
      <xdr:colOff>155850</xdr:colOff>
      <xdr:row>13</xdr:row>
      <xdr:rowOff>39221</xdr:rowOff>
    </xdr:to>
    <xdr:sp macro="" textlink="MailAddress_Text">
      <xdr:nvSpPr>
        <xdr:cNvPr id="32" name="MailAddress">
          <a:extLst>
            <a:ext uri="{FF2B5EF4-FFF2-40B4-BE49-F238E27FC236}">
              <a16:creationId xmlns:a16="http://schemas.microsoft.com/office/drawing/2014/main" id="{00000000-0008-0000-1600-000020000000}"/>
            </a:ext>
          </a:extLst>
        </xdr:cNvPr>
        <xdr:cNvSpPr txBox="1"/>
      </xdr:nvSpPr>
      <xdr:spPr>
        <a:xfrm>
          <a:off x="7448550" y="2449046"/>
          <a:ext cx="297525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75E9E8D9-4536-45D6-A8F3-5E5787E92EFE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tanto@domain.co.jp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16</xdr:col>
      <xdr:colOff>180975</xdr:colOff>
      <xdr:row>7</xdr:row>
      <xdr:rowOff>124946</xdr:rowOff>
    </xdr:from>
    <xdr:to>
      <xdr:col>20</xdr:col>
      <xdr:colOff>155850</xdr:colOff>
      <xdr:row>8</xdr:row>
      <xdr:rowOff>29696</xdr:rowOff>
    </xdr:to>
    <xdr:sp macro="" textlink="Daihyosyamei_Text">
      <xdr:nvSpPr>
        <xdr:cNvPr id="33" name="Daihyosyamei">
          <a:extLst>
            <a:ext uri="{FF2B5EF4-FFF2-40B4-BE49-F238E27FC236}">
              <a16:creationId xmlns:a16="http://schemas.microsoft.com/office/drawing/2014/main" id="{00000000-0008-0000-1600-000021000000}"/>
            </a:ext>
          </a:extLst>
        </xdr:cNvPr>
        <xdr:cNvSpPr txBox="1"/>
      </xdr:nvSpPr>
      <xdr:spPr>
        <a:xfrm>
          <a:off x="7448550" y="1410821"/>
          <a:ext cx="29752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17</xdr:col>
      <xdr:colOff>270062</xdr:colOff>
      <xdr:row>5</xdr:row>
      <xdr:rowOff>15375</xdr:rowOff>
    </xdr:from>
    <xdr:to>
      <xdr:col>20</xdr:col>
      <xdr:colOff>182878</xdr:colOff>
      <xdr:row>6</xdr:row>
      <xdr:rowOff>103275</xdr:rowOff>
    </xdr:to>
    <xdr:sp macro="" textlink="Kyoka_Text">
      <xdr:nvSpPr>
        <xdr:cNvPr id="34" name="Kyokano">
          <a:extLst>
            <a:ext uri="{FF2B5EF4-FFF2-40B4-BE49-F238E27FC236}">
              <a16:creationId xmlns:a16="http://schemas.microsoft.com/office/drawing/2014/main" id="{00000000-0008-0000-1600-000022000000}"/>
            </a:ext>
          </a:extLst>
        </xdr:cNvPr>
        <xdr:cNvSpPr txBox="1"/>
      </xdr:nvSpPr>
      <xdr:spPr>
        <a:xfrm>
          <a:off x="8499662" y="996450"/>
          <a:ext cx="1951166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overflow" wrap="none" lIns="36000" tIns="0" rIns="36000" bIns="0" rtlCol="0" anchor="ctr" anchorCtr="0">
          <a:noAutofit/>
        </a:bodyPr>
        <a:lstStyle/>
        <a:p>
          <a:pPr algn="l"/>
          <a:fld id="{7B895BA6-3DDE-40D9-BE59-A8F1B825431D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建設業許可番号  第00008880号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16</xdr:col>
      <xdr:colOff>180975</xdr:colOff>
      <xdr:row>10</xdr:row>
      <xdr:rowOff>134471</xdr:rowOff>
    </xdr:from>
    <xdr:to>
      <xdr:col>20</xdr:col>
      <xdr:colOff>155850</xdr:colOff>
      <xdr:row>11</xdr:row>
      <xdr:rowOff>143996</xdr:rowOff>
    </xdr:to>
    <xdr:sp macro="" textlink="Url">
      <xdr:nvSpPr>
        <xdr:cNvPr id="37" name="Url">
          <a:extLst>
            <a:ext uri="{FF2B5EF4-FFF2-40B4-BE49-F238E27FC236}">
              <a16:creationId xmlns:a16="http://schemas.microsoft.com/office/drawing/2014/main" id="{00000000-0008-0000-1600-000025000000}"/>
            </a:ext>
          </a:extLst>
        </xdr:cNvPr>
        <xdr:cNvSpPr txBox="1"/>
      </xdr:nvSpPr>
      <xdr:spPr>
        <a:xfrm>
          <a:off x="7448550" y="2115671"/>
          <a:ext cx="297525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757A00A-43D5-49A9-B72D-1C934FAAA755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16</xdr:col>
      <xdr:colOff>205021</xdr:colOff>
      <xdr:row>4</xdr:row>
      <xdr:rowOff>0</xdr:rowOff>
    </xdr:from>
    <xdr:to>
      <xdr:col>16</xdr:col>
      <xdr:colOff>869543</xdr:colOff>
      <xdr:row>6</xdr:row>
      <xdr:rowOff>100239</xdr:rowOff>
    </xdr:to>
    <xdr:pic>
      <xdr:nvPicPr>
        <xdr:cNvPr id="2" name="簡易横_窓付封筒_出来高_LogoImg">
          <a:extLst>
            <a:ext uri="{FF2B5EF4-FFF2-40B4-BE49-F238E27FC236}">
              <a16:creationId xmlns:a16="http://schemas.microsoft.com/office/drawing/2014/main" id="{51E1027D-9E91-B9FD-FAFB-45D827314E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2596" y="790575"/>
          <a:ext cx="664522" cy="414564"/>
        </a:xfrm>
        <a:prstGeom prst="rect">
          <a:avLst/>
        </a:prstGeom>
      </xdr:spPr>
    </xdr:pic>
    <xdr:clientData/>
  </xdr:twoCellAnchor>
  <xdr:twoCellAnchor>
    <xdr:from>
      <xdr:col>19</xdr:col>
      <xdr:colOff>161925</xdr:colOff>
      <xdr:row>8</xdr:row>
      <xdr:rowOff>1121</xdr:rowOff>
    </xdr:from>
    <xdr:to>
      <xdr:col>20</xdr:col>
      <xdr:colOff>376125</xdr:colOff>
      <xdr:row>12</xdr:row>
      <xdr:rowOff>139121</xdr:rowOff>
    </xdr:to>
    <xdr:pic>
      <xdr:nvPicPr>
        <xdr:cNvPr id="3" name="簡易横_窓付封筒_出来高_MaruinImg">
          <a:extLst>
            <a:ext uri="{FF2B5EF4-FFF2-40B4-BE49-F238E27FC236}">
              <a16:creationId xmlns:a16="http://schemas.microsoft.com/office/drawing/2014/main" id="{129DA9A7-CE06-4124-A737-8D4DBF83782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744075" y="1601321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421110</xdr:colOff>
      <xdr:row>8</xdr:row>
      <xdr:rowOff>10645</xdr:rowOff>
    </xdr:from>
    <xdr:to>
      <xdr:col>18</xdr:col>
      <xdr:colOff>721035</xdr:colOff>
      <xdr:row>12</xdr:row>
      <xdr:rowOff>148645</xdr:rowOff>
    </xdr:to>
    <xdr:pic>
      <xdr:nvPicPr>
        <xdr:cNvPr id="4" name="簡易横_窓付封筒_出来高_KakuinImg">
          <a:extLst>
            <a:ext uri="{FF2B5EF4-FFF2-40B4-BE49-F238E27FC236}">
              <a16:creationId xmlns:a16="http://schemas.microsoft.com/office/drawing/2014/main" id="{04AE880B-FF87-4F59-80D9-19CE3ECFD6A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0710" y="1610845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16</xdr:col>
      <xdr:colOff>128821</xdr:colOff>
      <xdr:row>3</xdr:row>
      <xdr:rowOff>57150</xdr:rowOff>
    </xdr:from>
    <xdr:to>
      <xdr:col>19</xdr:col>
      <xdr:colOff>100246</xdr:colOff>
      <xdr:row>4</xdr:row>
      <xdr:rowOff>0</xdr:rowOff>
    </xdr:to>
    <xdr:sp macro="" textlink="InvoiceNo_Text">
      <xdr:nvSpPr>
        <xdr:cNvPr id="6" name="InvoiceBango">
          <a:extLst>
            <a:ext uri="{FF2B5EF4-FFF2-40B4-BE49-F238E27FC236}">
              <a16:creationId xmlns:a16="http://schemas.microsoft.com/office/drawing/2014/main" id="{39CA4DA8-5ADB-2599-8AA9-3C14337A0F85}"/>
            </a:ext>
          </a:extLst>
        </xdr:cNvPr>
        <xdr:cNvSpPr txBox="1"/>
      </xdr:nvSpPr>
      <xdr:spPr>
        <a:xfrm>
          <a:off x="7396396" y="600075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8AFEA831-3602-4295-9E9A-9A5BD5F2A5D8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K64"/>
  <sheetViews>
    <sheetView showGridLines="0" zoomScaleNormal="100" workbookViewId="0">
      <selection activeCell="K8" sqref="K8"/>
    </sheetView>
  </sheetViews>
  <sheetFormatPr defaultRowHeight="17.25" customHeight="1"/>
  <cols>
    <col min="1" max="1" width="1.5" style="1" customWidth="1"/>
    <col min="2" max="2" width="2.375" style="1" customWidth="1"/>
    <col min="3" max="3" width="11.625" style="1" customWidth="1"/>
    <col min="4" max="4" width="26.5" style="2" customWidth="1"/>
    <col min="5" max="5" width="34.125" style="1" customWidth="1"/>
    <col min="6" max="6" width="9.75" style="1" customWidth="1"/>
    <col min="7" max="7" width="3.75" style="1" bestFit="1" customWidth="1"/>
    <col min="8" max="8" width="9.75" style="1" customWidth="1"/>
    <col min="9" max="9" width="21.25" style="1" customWidth="1"/>
    <col min="10" max="10" width="9" style="1"/>
    <col min="11" max="11" width="30.625" style="1" customWidth="1"/>
    <col min="12" max="16384" width="9" style="1"/>
  </cols>
  <sheetData>
    <row r="1" spans="2:11" ht="10.5" customHeight="1"/>
    <row r="2" spans="2:11" ht="24" customHeight="1">
      <c r="B2" s="3" t="s">
        <v>109</v>
      </c>
      <c r="C2" s="54"/>
      <c r="D2" s="4"/>
      <c r="E2" s="5"/>
      <c r="F2" s="5"/>
      <c r="G2" s="5"/>
      <c r="H2" s="5"/>
      <c r="I2" s="6"/>
      <c r="K2" s="86" t="s">
        <v>131</v>
      </c>
    </row>
    <row r="3" spans="2:11" ht="17.25" customHeight="1">
      <c r="B3" s="7"/>
      <c r="C3" s="272" t="s">
        <v>110</v>
      </c>
      <c r="D3" s="273"/>
      <c r="E3" s="8">
        <v>12345678</v>
      </c>
      <c r="F3" s="9"/>
      <c r="G3" s="10"/>
      <c r="H3" s="10"/>
      <c r="I3" s="11"/>
      <c r="K3" s="87">
        <v>1</v>
      </c>
    </row>
    <row r="4" spans="2:11" ht="17.25" customHeight="1">
      <c r="B4" s="7"/>
      <c r="C4" s="268" t="s">
        <v>50</v>
      </c>
      <c r="D4" s="269"/>
      <c r="E4" s="13">
        <v>43100</v>
      </c>
      <c r="F4" s="14">
        <f>IF(SeikyuOutDate="","",SeikyuOutDate)</f>
        <v>43100</v>
      </c>
      <c r="G4" s="15"/>
      <c r="H4" s="16"/>
      <c r="I4" s="17"/>
      <c r="K4" s="87" t="str">
        <f>IF(SyoruiKubun=1,"請求","納品") &amp; "番号"</f>
        <v>請求番号</v>
      </c>
    </row>
    <row r="5" spans="2:11" ht="17.25" customHeight="1">
      <c r="B5" s="7"/>
      <c r="C5" s="268" t="s">
        <v>122</v>
      </c>
      <c r="D5" s="269"/>
      <c r="E5" s="85">
        <v>43070</v>
      </c>
      <c r="F5" s="18"/>
      <c r="G5" s="19"/>
      <c r="H5" s="19"/>
      <c r="I5" s="20"/>
      <c r="K5" s="87" t="str">
        <f>IF(SyoruiKubun=1,"請  求  書","納  品  書")</f>
        <v>請  求  書</v>
      </c>
    </row>
    <row r="6" spans="2:11" ht="17.25" customHeight="1">
      <c r="B6" s="7"/>
      <c r="C6" s="268" t="s">
        <v>51</v>
      </c>
      <c r="D6" s="269"/>
      <c r="E6" s="21" t="s">
        <v>52</v>
      </c>
      <c r="F6" s="22" t="str">
        <f>E6&amp;" "&amp; IF(KokyakuTantosyamei_Text="",Keisyo,"")</f>
        <v xml:space="preserve">▲▲▲▲建設株式会社 </v>
      </c>
      <c r="G6" s="23"/>
      <c r="H6" s="23"/>
      <c r="I6" s="24"/>
      <c r="K6" s="87" t="str">
        <f>"下記の通り、" &amp; IF(SyoruiKubun=1,"ご請求申し上げます。","納品致します。")</f>
        <v>下記の通り、ご請求申し上げます。</v>
      </c>
    </row>
    <row r="7" spans="2:11" ht="17.25" customHeight="1">
      <c r="B7" s="7"/>
      <c r="C7" s="268" t="s">
        <v>53</v>
      </c>
      <c r="D7" s="269"/>
      <c r="E7" s="25" t="s">
        <v>54</v>
      </c>
      <c r="I7" s="26"/>
    </row>
    <row r="8" spans="2:11" ht="17.25" customHeight="1">
      <c r="B8" s="7"/>
      <c r="C8" s="268" t="s">
        <v>55</v>
      </c>
      <c r="D8" s="269"/>
      <c r="E8" s="25" t="s">
        <v>56</v>
      </c>
      <c r="F8" s="22" t="str">
        <f>IF(KokyakuYubinNo="","","〒" &amp; KokyakuYubinNo)</f>
        <v>〒220-0005</v>
      </c>
      <c r="G8" s="23"/>
      <c r="H8" s="23"/>
      <c r="I8" s="24"/>
    </row>
    <row r="9" spans="2:11" ht="17.25" customHeight="1">
      <c r="B9" s="7"/>
      <c r="C9" s="268" t="s">
        <v>57</v>
      </c>
      <c r="D9" s="269"/>
      <c r="E9" s="25" t="s">
        <v>58</v>
      </c>
      <c r="I9" s="26"/>
      <c r="K9" s="238" t="s">
        <v>135</v>
      </c>
    </row>
    <row r="10" spans="2:11" ht="17.25" customHeight="1">
      <c r="B10" s="7"/>
      <c r="C10" s="279"/>
      <c r="D10" s="280"/>
      <c r="E10" s="25"/>
      <c r="I10" s="26"/>
      <c r="K10" s="233">
        <v>2</v>
      </c>
    </row>
    <row r="11" spans="2:11" ht="17.25" customHeight="1">
      <c r="B11" s="7"/>
      <c r="C11" s="270" t="s">
        <v>60</v>
      </c>
      <c r="D11" s="271"/>
      <c r="E11" s="63" t="s">
        <v>61</v>
      </c>
      <c r="F11" s="22" t="str">
        <f>IF(KokyakuTantosyamei="","",KokyakuTantosyamei &amp; E12)</f>
        <v>幸　由美子　様</v>
      </c>
      <c r="G11" s="23"/>
      <c r="H11" s="23"/>
      <c r="I11" s="24"/>
      <c r="K11" s="238" t="s">
        <v>136</v>
      </c>
    </row>
    <row r="12" spans="2:11" ht="17.25" customHeight="1">
      <c r="B12" s="7"/>
      <c r="C12" s="283" t="s">
        <v>53</v>
      </c>
      <c r="D12" s="284"/>
      <c r="E12" s="27" t="s">
        <v>62</v>
      </c>
      <c r="I12" s="26"/>
      <c r="K12" s="233">
        <v>0</v>
      </c>
    </row>
    <row r="13" spans="2:11" ht="17.25" customHeight="1">
      <c r="B13" s="7"/>
      <c r="C13" s="285"/>
      <c r="D13" s="286"/>
      <c r="E13" s="77"/>
      <c r="I13" s="26"/>
    </row>
    <row r="14" spans="2:11" ht="17.25" customHeight="1">
      <c r="B14" s="78"/>
      <c r="C14" s="281" t="s">
        <v>0</v>
      </c>
      <c r="D14" s="282"/>
      <c r="E14" s="30" t="s">
        <v>118</v>
      </c>
      <c r="F14" s="31" t="str">
        <f>IF(KojiKenmei="","",KojiKenmei)</f>
        <v>横浜海岸ビル　内装工事</v>
      </c>
      <c r="G14" s="32"/>
      <c r="H14" s="33"/>
      <c r="I14" s="34"/>
      <c r="K14" s="234" t="s">
        <v>134</v>
      </c>
    </row>
    <row r="15" spans="2:11" ht="17.25" customHeight="1">
      <c r="B15" s="7"/>
      <c r="C15" s="268" t="s">
        <v>137</v>
      </c>
      <c r="D15" s="269"/>
      <c r="E15" s="67" t="s">
        <v>138</v>
      </c>
      <c r="F15" s="68"/>
      <c r="G15" s="69"/>
      <c r="H15" s="70"/>
      <c r="I15" s="71"/>
      <c r="K15" s="233">
        <v>0</v>
      </c>
    </row>
    <row r="16" spans="2:11" ht="17.25" customHeight="1">
      <c r="B16" s="7"/>
      <c r="C16" s="268" t="s">
        <v>32</v>
      </c>
      <c r="D16" s="269"/>
      <c r="E16" s="67" t="s">
        <v>37</v>
      </c>
      <c r="F16" s="68" t="str">
        <f>IF(GenbaJyusyo="","",GenbaJyusyo)</f>
        <v>神奈川県横浜市港北区新横浜2-6-3</v>
      </c>
      <c r="G16" s="69"/>
      <c r="H16" s="70"/>
      <c r="I16" s="71"/>
      <c r="K16" s="233" t="str">
        <f>IF(KenmeiKubun=1,"案件名",IF(KenmeiKubun=2,"工事案件","工事件名"))</f>
        <v>工事件名</v>
      </c>
    </row>
    <row r="17" spans="2:11" ht="17.25" customHeight="1">
      <c r="B17" s="7"/>
      <c r="C17" s="270" t="s">
        <v>120</v>
      </c>
      <c r="D17" s="271"/>
      <c r="E17" s="72" t="s">
        <v>121</v>
      </c>
      <c r="F17" s="73" t="str">
        <f>IF(AnkenKenmei="","",AnkenKenmei)</f>
        <v>横浜海岸ビル　内装工事 第４期</v>
      </c>
      <c r="G17" s="74"/>
      <c r="H17" s="75"/>
      <c r="I17" s="76"/>
      <c r="K17" s="233" t="str">
        <f>IF(KenmeiKubun=1,TEXT(AnkenKenmei,""),IF(KenmeiKubun=2,TEXT(KojiKenmei,"")&amp; " " &amp; TEXT(AnkenKenmei,""),TEXT(KojiKenmei,"")))</f>
        <v>横浜海岸ビル　内装工事</v>
      </c>
    </row>
    <row r="18" spans="2:11" ht="17.25" customHeight="1">
      <c r="B18" s="7"/>
      <c r="C18" s="268" t="s">
        <v>1</v>
      </c>
      <c r="D18" s="269"/>
      <c r="E18" s="66" t="s">
        <v>117</v>
      </c>
      <c r="F18" s="14" t="str">
        <f>IF(Biko="","",Biko)</f>
        <v>現金振込に限る</v>
      </c>
      <c r="G18" s="15"/>
      <c r="H18" s="16"/>
      <c r="I18" s="17"/>
    </row>
    <row r="19" spans="2:11" ht="17.25" customHeight="1">
      <c r="B19" s="7"/>
      <c r="C19" s="277"/>
      <c r="D19" s="278"/>
      <c r="E19" s="79"/>
      <c r="I19" s="26"/>
      <c r="K19" s="238" t="s">
        <v>139</v>
      </c>
    </row>
    <row r="20" spans="2:11" ht="17.25" customHeight="1">
      <c r="B20" s="7"/>
      <c r="C20" s="80" t="s">
        <v>116</v>
      </c>
      <c r="D20" s="81" t="s">
        <v>59</v>
      </c>
      <c r="E20" s="82">
        <v>10000000</v>
      </c>
      <c r="F20" s="83"/>
      <c r="G20" s="83"/>
      <c r="H20" s="83"/>
      <c r="I20" s="84"/>
      <c r="K20" s="233" t="b">
        <v>1</v>
      </c>
    </row>
    <row r="21" spans="2:11" ht="17.25" customHeight="1">
      <c r="B21" s="7"/>
      <c r="C21" s="55"/>
      <c r="D21" s="61" t="s">
        <v>115</v>
      </c>
      <c r="E21" s="65">
        <v>10800000</v>
      </c>
      <c r="I21" s="26"/>
    </row>
    <row r="22" spans="2:11" ht="17.25" customHeight="1">
      <c r="B22" s="7"/>
      <c r="C22" s="58" t="s">
        <v>111</v>
      </c>
      <c r="D22" s="60" t="s">
        <v>59</v>
      </c>
      <c r="E22" s="64">
        <v>1000000</v>
      </c>
      <c r="I22" s="26"/>
    </row>
    <row r="23" spans="2:11" ht="17.25" customHeight="1">
      <c r="B23" s="7"/>
      <c r="C23" s="55"/>
      <c r="D23" s="59">
        <v>0.1</v>
      </c>
      <c r="E23" s="64">
        <v>80000</v>
      </c>
      <c r="F23" s="508" t="str">
        <f>IF(DispSyohiZeiRate="","",TEXT(DispSyohiZeiRate,"消費税(0%)"))</f>
        <v>消費税(10%)</v>
      </c>
      <c r="G23" s="508"/>
      <c r="H23" s="508"/>
      <c r="I23" s="509"/>
    </row>
    <row r="24" spans="2:11" ht="17.25" customHeight="1">
      <c r="B24" s="7"/>
      <c r="C24" s="55"/>
      <c r="D24" s="61" t="s">
        <v>114</v>
      </c>
      <c r="E24" s="65">
        <v>1080000</v>
      </c>
      <c r="I24" s="26"/>
    </row>
    <row r="25" spans="2:11" ht="17.25" customHeight="1">
      <c r="B25" s="7"/>
      <c r="C25" s="58" t="s">
        <v>113</v>
      </c>
      <c r="D25" s="60" t="s">
        <v>59</v>
      </c>
      <c r="E25" s="64">
        <v>9000000</v>
      </c>
      <c r="I25" s="26"/>
    </row>
    <row r="26" spans="2:11" ht="17.25" customHeight="1">
      <c r="B26" s="7"/>
      <c r="C26" s="55"/>
      <c r="D26" s="62" t="s">
        <v>115</v>
      </c>
      <c r="E26" s="65">
        <v>9720000</v>
      </c>
      <c r="I26" s="26"/>
    </row>
    <row r="27" spans="2:11" ht="17.25" customHeight="1">
      <c r="B27" s="7"/>
      <c r="C27" s="274" t="s">
        <v>112</v>
      </c>
      <c r="D27" s="12" t="s">
        <v>63</v>
      </c>
      <c r="E27" s="25" t="s">
        <v>64</v>
      </c>
      <c r="I27" s="26"/>
    </row>
    <row r="28" spans="2:11" ht="17.25" customHeight="1">
      <c r="B28" s="7"/>
      <c r="C28" s="275"/>
      <c r="D28" s="12" t="s">
        <v>65</v>
      </c>
      <c r="E28" s="25" t="s">
        <v>66</v>
      </c>
      <c r="I28" s="26"/>
    </row>
    <row r="29" spans="2:11" ht="17.25" customHeight="1">
      <c r="B29" s="7"/>
      <c r="C29" s="275"/>
      <c r="D29" s="12" t="s">
        <v>67</v>
      </c>
      <c r="E29" s="25" t="s">
        <v>68</v>
      </c>
      <c r="I29" s="26"/>
    </row>
    <row r="30" spans="2:11" ht="17.25" customHeight="1">
      <c r="B30" s="7"/>
      <c r="C30" s="275"/>
      <c r="D30" s="12" t="s">
        <v>69</v>
      </c>
      <c r="E30" s="35" t="s">
        <v>70</v>
      </c>
      <c r="I30" s="26"/>
    </row>
    <row r="31" spans="2:11" ht="17.25" customHeight="1">
      <c r="B31" s="7"/>
      <c r="C31" s="276"/>
      <c r="D31" s="12" t="s">
        <v>71</v>
      </c>
      <c r="E31" s="35" t="s">
        <v>125</v>
      </c>
      <c r="I31" s="26"/>
    </row>
    <row r="32" spans="2:11" ht="17.25" customHeight="1">
      <c r="B32" s="7"/>
      <c r="C32" s="274" t="s">
        <v>112</v>
      </c>
      <c r="D32" s="12" t="s">
        <v>72</v>
      </c>
      <c r="E32" s="25" t="s">
        <v>73</v>
      </c>
      <c r="I32" s="26"/>
    </row>
    <row r="33" spans="2:9" ht="17.25" customHeight="1">
      <c r="B33" s="7"/>
      <c r="C33" s="275"/>
      <c r="D33" s="12" t="s">
        <v>74</v>
      </c>
      <c r="E33" s="25" t="s">
        <v>75</v>
      </c>
      <c r="I33" s="26"/>
    </row>
    <row r="34" spans="2:9" ht="17.25" customHeight="1">
      <c r="B34" s="7"/>
      <c r="C34" s="275"/>
      <c r="D34" s="12" t="s">
        <v>76</v>
      </c>
      <c r="E34" s="25" t="s">
        <v>77</v>
      </c>
      <c r="I34" s="26"/>
    </row>
    <row r="35" spans="2:9" ht="17.25" customHeight="1">
      <c r="B35" s="7"/>
      <c r="C35" s="275"/>
      <c r="D35" s="12" t="s">
        <v>78</v>
      </c>
      <c r="E35" s="35" t="s">
        <v>133</v>
      </c>
      <c r="I35" s="26"/>
    </row>
    <row r="36" spans="2:9" ht="17.25" customHeight="1">
      <c r="B36" s="7"/>
      <c r="C36" s="276"/>
      <c r="D36" s="12" t="s">
        <v>79</v>
      </c>
      <c r="E36" s="35" t="s">
        <v>126</v>
      </c>
      <c r="I36" s="26"/>
    </row>
    <row r="37" spans="2:9" ht="17.25" customHeight="1">
      <c r="B37" s="7"/>
      <c r="C37" s="274" t="s">
        <v>112</v>
      </c>
      <c r="D37" s="12" t="s">
        <v>80</v>
      </c>
      <c r="E37" s="25" t="s">
        <v>81</v>
      </c>
      <c r="I37" s="26"/>
    </row>
    <row r="38" spans="2:9" ht="17.25" customHeight="1">
      <c r="B38" s="7"/>
      <c r="C38" s="275"/>
      <c r="D38" s="12" t="s">
        <v>82</v>
      </c>
      <c r="E38" s="25" t="s">
        <v>83</v>
      </c>
      <c r="I38" s="26"/>
    </row>
    <row r="39" spans="2:9" ht="17.25" customHeight="1">
      <c r="B39" s="7"/>
      <c r="C39" s="275"/>
      <c r="D39" s="12" t="s">
        <v>84</v>
      </c>
      <c r="E39" s="25" t="s">
        <v>77</v>
      </c>
      <c r="I39" s="26"/>
    </row>
    <row r="40" spans="2:9" ht="17.25" customHeight="1">
      <c r="B40" s="7"/>
      <c r="C40" s="275"/>
      <c r="D40" s="12" t="s">
        <v>85</v>
      </c>
      <c r="E40" s="35" t="s">
        <v>86</v>
      </c>
      <c r="I40" s="26"/>
    </row>
    <row r="41" spans="2:9" ht="17.25" customHeight="1">
      <c r="B41" s="7"/>
      <c r="C41" s="276"/>
      <c r="D41" s="12" t="s">
        <v>87</v>
      </c>
      <c r="E41" s="35" t="s">
        <v>127</v>
      </c>
      <c r="I41" s="26"/>
    </row>
    <row r="42" spans="2:9" ht="17.25" customHeight="1">
      <c r="B42" s="36" t="s">
        <v>88</v>
      </c>
      <c r="C42" s="56"/>
      <c r="D42" s="4"/>
      <c r="E42" s="37"/>
      <c r="F42" s="5"/>
      <c r="G42" s="5"/>
      <c r="H42" s="5"/>
      <c r="I42" s="6"/>
    </row>
    <row r="43" spans="2:9" ht="17.25" customHeight="1">
      <c r="B43" s="38"/>
      <c r="C43" s="272" t="s">
        <v>89</v>
      </c>
      <c r="D43" s="273"/>
      <c r="E43" s="30" t="s">
        <v>90</v>
      </c>
      <c r="F43" s="39" t="str">
        <f>IF(KyokaNo="", "", "建設業許可番号  第" &amp;E43 &amp; "号")</f>
        <v>建設業許可番号  第00008880号</v>
      </c>
      <c r="G43" s="40"/>
      <c r="H43" s="40"/>
      <c r="I43" s="41"/>
    </row>
    <row r="44" spans="2:9" ht="17.25" customHeight="1">
      <c r="B44" s="42"/>
      <c r="C44" s="268" t="s">
        <v>91</v>
      </c>
      <c r="D44" s="269"/>
      <c r="E44" s="25" t="s">
        <v>92</v>
      </c>
      <c r="F44" s="43"/>
      <c r="G44" s="44"/>
      <c r="H44" s="44"/>
      <c r="I44" s="45"/>
    </row>
    <row r="45" spans="2:9" ht="17.25" customHeight="1">
      <c r="B45" s="42"/>
      <c r="C45" s="268" t="s">
        <v>93</v>
      </c>
      <c r="D45" s="269"/>
      <c r="E45" s="25" t="s">
        <v>94</v>
      </c>
      <c r="F45" s="46" t="str">
        <f>IF(Daihyosyamei="","",Katagaki&amp;" "&amp;Daihyosyamei)</f>
        <v>代表取締役社長 代表太郎</v>
      </c>
      <c r="G45" s="47"/>
      <c r="H45" s="47"/>
      <c r="I45" s="48"/>
    </row>
    <row r="46" spans="2:9" ht="17.25" customHeight="1">
      <c r="B46" s="42"/>
      <c r="C46" s="268" t="s">
        <v>95</v>
      </c>
      <c r="D46" s="269"/>
      <c r="E46" s="25" t="s">
        <v>96</v>
      </c>
      <c r="F46" s="43"/>
      <c r="G46" s="44"/>
      <c r="H46" s="44"/>
      <c r="I46" s="45"/>
    </row>
    <row r="47" spans="2:9" ht="17.25" customHeight="1">
      <c r="B47" s="42"/>
      <c r="C47" s="268" t="s">
        <v>97</v>
      </c>
      <c r="D47" s="269"/>
      <c r="E47" s="25" t="s">
        <v>98</v>
      </c>
      <c r="F47" s="46" t="str">
        <f>IF(YubinNo="","",C47&amp;E47)</f>
        <v>〒888-8888</v>
      </c>
      <c r="G47" s="47"/>
      <c r="H47" s="47"/>
      <c r="I47" s="48"/>
    </row>
    <row r="48" spans="2:9" ht="17.25" customHeight="1">
      <c r="B48" s="42"/>
      <c r="C48" s="268" t="s">
        <v>99</v>
      </c>
      <c r="D48" s="269"/>
      <c r="E48" s="25" t="s">
        <v>100</v>
      </c>
      <c r="F48" s="43"/>
      <c r="G48" s="44"/>
      <c r="H48" s="44"/>
      <c r="I48" s="45"/>
    </row>
    <row r="49" spans="2:11" ht="17.25" customHeight="1">
      <c r="B49" s="42"/>
      <c r="C49" s="268" t="s">
        <v>101</v>
      </c>
      <c r="D49" s="269"/>
      <c r="E49" s="49" t="s">
        <v>102</v>
      </c>
      <c r="F49" s="46" t="str">
        <f>IF(TelNo="","","TEL:" &amp; E49)</f>
        <v>TEL:03-888-8888</v>
      </c>
      <c r="G49" s="47"/>
      <c r="H49" s="47"/>
      <c r="I49" s="48"/>
    </row>
    <row r="50" spans="2:11" ht="17.25" customHeight="1">
      <c r="B50" s="42"/>
      <c r="C50" s="268" t="s">
        <v>103</v>
      </c>
      <c r="D50" s="269"/>
      <c r="E50" s="49" t="s">
        <v>104</v>
      </c>
      <c r="F50" s="46" t="str">
        <f>IF(FaxNo="","","FAX:" &amp; E50)</f>
        <v>FAX:03-880-8880</v>
      </c>
      <c r="G50" s="47"/>
      <c r="H50" s="47"/>
      <c r="I50" s="48"/>
    </row>
    <row r="51" spans="2:11" ht="17.25" customHeight="1">
      <c r="B51" s="42"/>
      <c r="C51" s="268" t="s">
        <v>105</v>
      </c>
      <c r="D51" s="269"/>
      <c r="E51" s="25" t="s">
        <v>106</v>
      </c>
      <c r="F51" s="43"/>
      <c r="G51" s="44"/>
      <c r="H51" s="44"/>
      <c r="I51" s="45"/>
    </row>
    <row r="52" spans="2:11" ht="17.25" customHeight="1">
      <c r="B52" s="42"/>
      <c r="C52" s="268" t="s">
        <v>60</v>
      </c>
      <c r="D52" s="269"/>
      <c r="E52" s="25" t="s">
        <v>107</v>
      </c>
      <c r="F52" s="46" t="str">
        <f>IF(E52 = "","", "担当者：" &amp; E52)</f>
        <v>担当者：担当一郎</v>
      </c>
      <c r="G52" s="47"/>
      <c r="H52" s="47"/>
      <c r="I52" s="48"/>
    </row>
    <row r="53" spans="2:11" ht="17.25" customHeight="1">
      <c r="B53" s="42"/>
      <c r="C53" s="268" t="s">
        <v>108</v>
      </c>
      <c r="D53" s="269"/>
      <c r="E53" s="50" t="s">
        <v>128</v>
      </c>
      <c r="F53" s="46" t="str">
        <f>IF(MailAddress="","",TEXT(MailAddress,"@"))</f>
        <v>tanto@domain.co.jp</v>
      </c>
      <c r="G53" s="47"/>
      <c r="H53" s="47"/>
      <c r="I53" s="48"/>
    </row>
    <row r="54" spans="2:11" ht="17.25" customHeight="1">
      <c r="B54" s="51"/>
      <c r="C54" s="57"/>
      <c r="D54" s="52"/>
      <c r="E54" s="53"/>
      <c r="F54" s="28"/>
      <c r="G54" s="28"/>
      <c r="H54" s="28"/>
      <c r="I54" s="29"/>
    </row>
    <row r="56" spans="2:11" ht="17.25" customHeight="1">
      <c r="B56" s="503"/>
      <c r="C56" s="506" t="s">
        <v>140</v>
      </c>
      <c r="D56" s="495"/>
      <c r="E56" s="498" t="s">
        <v>141</v>
      </c>
      <c r="F56" s="510" t="str">
        <f>IF(InvoiceNo="", "", "登録番号：" &amp; InvoiceNo)</f>
        <v>登録番号：T1234567890000</v>
      </c>
      <c r="G56" s="511"/>
      <c r="H56" s="511"/>
      <c r="I56" s="512"/>
      <c r="K56" s="507" t="s">
        <v>147</v>
      </c>
    </row>
    <row r="57" spans="2:11" ht="17.25" customHeight="1">
      <c r="B57" s="504"/>
      <c r="C57" s="496">
        <v>0.08</v>
      </c>
      <c r="D57" s="497"/>
      <c r="E57" s="499">
        <v>250000</v>
      </c>
      <c r="F57" s="510" t="str">
        <f>IF(DispKeigenRate="","",TEXT(DispKeigenRate,"0%対象合計"))</f>
        <v>8%対象合計</v>
      </c>
      <c r="G57" s="511"/>
      <c r="H57" s="511"/>
      <c r="I57" s="512"/>
      <c r="K57" s="494">
        <v>1</v>
      </c>
    </row>
    <row r="58" spans="2:11" ht="17.25" customHeight="1">
      <c r="B58" s="504"/>
      <c r="C58" s="506" t="s">
        <v>142</v>
      </c>
      <c r="D58" s="495"/>
      <c r="E58" s="499">
        <v>250000</v>
      </c>
      <c r="F58" s="500"/>
      <c r="G58" s="501"/>
      <c r="H58" s="501"/>
      <c r="I58" s="502"/>
    </row>
    <row r="59" spans="2:11" ht="17.25" customHeight="1">
      <c r="B59" s="504"/>
      <c r="C59" s="506" t="s">
        <v>143</v>
      </c>
      <c r="D59" s="495"/>
      <c r="E59" s="499">
        <v>20000</v>
      </c>
      <c r="F59" s="500"/>
      <c r="G59" s="501"/>
      <c r="H59" s="501"/>
      <c r="I59" s="502"/>
    </row>
    <row r="60" spans="2:11" ht="17.25" customHeight="1">
      <c r="B60" s="504"/>
      <c r="C60" s="506" t="s">
        <v>144</v>
      </c>
      <c r="D60" s="495"/>
      <c r="E60" s="499">
        <v>800</v>
      </c>
      <c r="F60" s="500"/>
      <c r="G60" s="501"/>
      <c r="H60" s="501"/>
      <c r="I60" s="502"/>
    </row>
    <row r="61" spans="2:11" ht="17.25" customHeight="1">
      <c r="B61" s="504"/>
      <c r="C61" s="496">
        <v>0.1</v>
      </c>
      <c r="D61" s="497"/>
      <c r="E61" s="499">
        <v>250000</v>
      </c>
      <c r="F61" s="510" t="str">
        <f>IF(DispHyojunRate ="","",TEXT(DispHyojunRate,"0%対象合計"))</f>
        <v>10%対象合計</v>
      </c>
      <c r="G61" s="511"/>
      <c r="H61" s="511"/>
      <c r="I61" s="512"/>
    </row>
    <row r="62" spans="2:11" ht="17.25" customHeight="1">
      <c r="B62" s="504"/>
      <c r="C62" s="506" t="s">
        <v>142</v>
      </c>
      <c r="D62" s="495"/>
      <c r="E62" s="499">
        <v>250000</v>
      </c>
      <c r="F62" s="500"/>
      <c r="G62" s="501"/>
      <c r="H62" s="501"/>
      <c r="I62" s="502"/>
    </row>
    <row r="63" spans="2:11" ht="17.25" customHeight="1">
      <c r="B63" s="504"/>
      <c r="C63" s="506" t="s">
        <v>145</v>
      </c>
      <c r="D63" s="495"/>
      <c r="E63" s="498">
        <v>25000</v>
      </c>
      <c r="F63" s="500"/>
      <c r="G63" s="501"/>
      <c r="H63" s="501"/>
      <c r="I63" s="502"/>
    </row>
    <row r="64" spans="2:11" ht="17.25" customHeight="1">
      <c r="B64" s="505"/>
      <c r="C64" s="506" t="s">
        <v>146</v>
      </c>
      <c r="D64" s="495"/>
      <c r="E64" s="498">
        <v>1000</v>
      </c>
      <c r="F64" s="500"/>
      <c r="G64" s="501"/>
      <c r="H64" s="501"/>
      <c r="I64" s="502"/>
    </row>
  </sheetData>
  <mergeCells count="40">
    <mergeCell ref="C61:D61"/>
    <mergeCell ref="C62:D62"/>
    <mergeCell ref="C63:D63"/>
    <mergeCell ref="C64:D64"/>
    <mergeCell ref="C56:D56"/>
    <mergeCell ref="C57:D57"/>
    <mergeCell ref="C58:D58"/>
    <mergeCell ref="C59:D59"/>
    <mergeCell ref="C60:D60"/>
    <mergeCell ref="C8:D8"/>
    <mergeCell ref="C9:D9"/>
    <mergeCell ref="C10:D10"/>
    <mergeCell ref="C14:D14"/>
    <mergeCell ref="C16:D16"/>
    <mergeCell ref="C11:D11"/>
    <mergeCell ref="C12:D12"/>
    <mergeCell ref="C13:D13"/>
    <mergeCell ref="C15:D15"/>
    <mergeCell ref="C49:D49"/>
    <mergeCell ref="C50:D50"/>
    <mergeCell ref="C51:D51"/>
    <mergeCell ref="C52:D52"/>
    <mergeCell ref="C53:D53"/>
    <mergeCell ref="C3:D3"/>
    <mergeCell ref="C4:D4"/>
    <mergeCell ref="C5:D5"/>
    <mergeCell ref="C6:D6"/>
    <mergeCell ref="C7:D7"/>
    <mergeCell ref="C48:D48"/>
    <mergeCell ref="C17:D17"/>
    <mergeCell ref="C43:D43"/>
    <mergeCell ref="C44:D44"/>
    <mergeCell ref="C45:D45"/>
    <mergeCell ref="C46:D46"/>
    <mergeCell ref="C47:D47"/>
    <mergeCell ref="C27:C31"/>
    <mergeCell ref="C32:C36"/>
    <mergeCell ref="C37:C41"/>
    <mergeCell ref="C19:D19"/>
    <mergeCell ref="C18:D18"/>
  </mergeCells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/>
  <dimension ref="B1:O30"/>
  <sheetViews>
    <sheetView showGridLines="0" zoomScaleNormal="100" workbookViewId="0"/>
  </sheetViews>
  <sheetFormatPr defaultRowHeight="15.75"/>
  <cols>
    <col min="1" max="1" width="3.625" style="98" customWidth="1"/>
    <col min="2" max="2" width="5.625" style="98" customWidth="1"/>
    <col min="3" max="3" width="5" style="98" customWidth="1"/>
    <col min="4" max="4" width="1.375" style="98" customWidth="1"/>
    <col min="5" max="5" width="15.625" style="98" customWidth="1"/>
    <col min="6" max="6" width="6.5" style="98" customWidth="1"/>
    <col min="7" max="7" width="6.625" style="98" customWidth="1"/>
    <col min="8" max="8" width="7.375" style="98" customWidth="1"/>
    <col min="9" max="10" width="5.625" style="98" customWidth="1"/>
    <col min="11" max="11" width="3.625" style="98" customWidth="1"/>
    <col min="12" max="12" width="11.625" style="98" customWidth="1"/>
    <col min="13" max="13" width="7.625" style="98" customWidth="1"/>
    <col min="14" max="14" width="1.625" style="98" customWidth="1"/>
    <col min="15" max="15" width="11.625" style="98" customWidth="1"/>
    <col min="16" max="16" width="5.625" style="98" customWidth="1"/>
    <col min="17" max="16384" width="9" style="98"/>
  </cols>
  <sheetData>
    <row r="1" spans="2:15">
      <c r="M1" s="355" t="str">
        <f>BangoMei</f>
        <v>請求番号</v>
      </c>
      <c r="N1" s="355"/>
      <c r="O1" s="219">
        <f>SeikyuNo</f>
        <v>12345678</v>
      </c>
    </row>
    <row r="2" spans="2:15">
      <c r="M2" s="375">
        <f>SeikyuOutDate_Text</f>
        <v>43100</v>
      </c>
      <c r="N2" s="375"/>
      <c r="O2" s="375"/>
    </row>
    <row r="3" spans="2:15" s="105" customFormat="1" ht="20.100000000000001" customHeight="1">
      <c r="B3" s="116" t="s">
        <v>3</v>
      </c>
      <c r="C3" s="311" t="s">
        <v>4</v>
      </c>
      <c r="D3" s="311"/>
      <c r="E3" s="311"/>
      <c r="F3" s="311" t="s">
        <v>5</v>
      </c>
      <c r="G3" s="311"/>
      <c r="H3" s="311"/>
      <c r="I3" s="367" t="s">
        <v>9</v>
      </c>
      <c r="J3" s="368"/>
      <c r="K3" s="368"/>
      <c r="L3" s="368"/>
      <c r="M3" s="165" t="s">
        <v>41</v>
      </c>
      <c r="N3" s="311" t="s">
        <v>1</v>
      </c>
      <c r="O3" s="311"/>
    </row>
    <row r="4" spans="2:15" ht="27.95" customHeight="1">
      <c r="B4" s="247"/>
      <c r="C4" s="344"/>
      <c r="D4" s="344"/>
      <c r="E4" s="344"/>
      <c r="F4" s="344"/>
      <c r="G4" s="344"/>
      <c r="H4" s="344"/>
      <c r="I4" s="369"/>
      <c r="J4" s="370"/>
      <c r="K4" s="166"/>
      <c r="L4" s="167"/>
      <c r="M4" s="224"/>
      <c r="N4" s="344"/>
      <c r="O4" s="344"/>
    </row>
    <row r="5" spans="2:15" ht="27.95" customHeight="1">
      <c r="B5" s="248"/>
      <c r="C5" s="342"/>
      <c r="D5" s="342"/>
      <c r="E5" s="342"/>
      <c r="F5" s="342"/>
      <c r="G5" s="342"/>
      <c r="H5" s="342"/>
      <c r="I5" s="371"/>
      <c r="J5" s="372"/>
      <c r="K5" s="168"/>
      <c r="L5" s="169"/>
      <c r="M5" s="225"/>
      <c r="N5" s="342"/>
      <c r="O5" s="342"/>
    </row>
    <row r="6" spans="2:15" ht="27.95" customHeight="1">
      <c r="B6" s="247"/>
      <c r="C6" s="344"/>
      <c r="D6" s="344"/>
      <c r="E6" s="344"/>
      <c r="F6" s="344"/>
      <c r="G6" s="344"/>
      <c r="H6" s="344"/>
      <c r="I6" s="369"/>
      <c r="J6" s="370"/>
      <c r="K6" s="166"/>
      <c r="L6" s="167"/>
      <c r="M6" s="224"/>
      <c r="N6" s="344"/>
      <c r="O6" s="344"/>
    </row>
    <row r="7" spans="2:15" ht="27.95" customHeight="1">
      <c r="B7" s="248"/>
      <c r="C7" s="342"/>
      <c r="D7" s="342"/>
      <c r="E7" s="342"/>
      <c r="F7" s="342"/>
      <c r="G7" s="342"/>
      <c r="H7" s="342"/>
      <c r="I7" s="371"/>
      <c r="J7" s="372"/>
      <c r="K7" s="168"/>
      <c r="L7" s="169"/>
      <c r="M7" s="225"/>
      <c r="N7" s="342"/>
      <c r="O7" s="342"/>
    </row>
    <row r="8" spans="2:15" ht="27.95" customHeight="1">
      <c r="B8" s="247"/>
      <c r="C8" s="344"/>
      <c r="D8" s="344"/>
      <c r="E8" s="344"/>
      <c r="F8" s="344"/>
      <c r="G8" s="344"/>
      <c r="H8" s="344"/>
      <c r="I8" s="369"/>
      <c r="J8" s="370"/>
      <c r="K8" s="166"/>
      <c r="L8" s="167"/>
      <c r="M8" s="224"/>
      <c r="N8" s="344"/>
      <c r="O8" s="344"/>
    </row>
    <row r="9" spans="2:15" ht="27.95" customHeight="1">
      <c r="B9" s="248"/>
      <c r="C9" s="342"/>
      <c r="D9" s="342"/>
      <c r="E9" s="342"/>
      <c r="F9" s="342"/>
      <c r="G9" s="342"/>
      <c r="H9" s="342"/>
      <c r="I9" s="371"/>
      <c r="J9" s="372"/>
      <c r="K9" s="168"/>
      <c r="L9" s="169"/>
      <c r="M9" s="225"/>
      <c r="N9" s="342"/>
      <c r="O9" s="342"/>
    </row>
    <row r="10" spans="2:15" ht="27.95" customHeight="1">
      <c r="B10" s="247"/>
      <c r="C10" s="344"/>
      <c r="D10" s="344"/>
      <c r="E10" s="344"/>
      <c r="F10" s="344"/>
      <c r="G10" s="344"/>
      <c r="H10" s="344"/>
      <c r="I10" s="369"/>
      <c r="J10" s="370"/>
      <c r="K10" s="166"/>
      <c r="L10" s="167"/>
      <c r="M10" s="224"/>
      <c r="N10" s="344"/>
      <c r="O10" s="344"/>
    </row>
    <row r="11" spans="2:15" ht="27.95" customHeight="1">
      <c r="B11" s="248"/>
      <c r="C11" s="342"/>
      <c r="D11" s="342"/>
      <c r="E11" s="342"/>
      <c r="F11" s="342"/>
      <c r="G11" s="342"/>
      <c r="H11" s="342"/>
      <c r="I11" s="371"/>
      <c r="J11" s="372"/>
      <c r="K11" s="168"/>
      <c r="L11" s="169"/>
      <c r="M11" s="225"/>
      <c r="N11" s="342"/>
      <c r="O11" s="342"/>
    </row>
    <row r="12" spans="2:15" ht="27.95" customHeight="1">
      <c r="B12" s="247"/>
      <c r="C12" s="344"/>
      <c r="D12" s="344"/>
      <c r="E12" s="344"/>
      <c r="F12" s="344"/>
      <c r="G12" s="344"/>
      <c r="H12" s="344"/>
      <c r="I12" s="369"/>
      <c r="J12" s="370"/>
      <c r="K12" s="166"/>
      <c r="L12" s="167"/>
      <c r="M12" s="224"/>
      <c r="N12" s="344"/>
      <c r="O12" s="344"/>
    </row>
    <row r="13" spans="2:15" ht="27.95" customHeight="1">
      <c r="B13" s="248"/>
      <c r="C13" s="342"/>
      <c r="D13" s="342"/>
      <c r="E13" s="342"/>
      <c r="F13" s="342"/>
      <c r="G13" s="342"/>
      <c r="H13" s="342"/>
      <c r="I13" s="371"/>
      <c r="J13" s="372"/>
      <c r="K13" s="168"/>
      <c r="L13" s="169"/>
      <c r="M13" s="225"/>
      <c r="N13" s="342"/>
      <c r="O13" s="342"/>
    </row>
    <row r="14" spans="2:15" ht="27.95" customHeight="1">
      <c r="B14" s="247"/>
      <c r="C14" s="344"/>
      <c r="D14" s="344"/>
      <c r="E14" s="344"/>
      <c r="F14" s="344"/>
      <c r="G14" s="344"/>
      <c r="H14" s="344"/>
      <c r="I14" s="369"/>
      <c r="J14" s="370"/>
      <c r="K14" s="166"/>
      <c r="L14" s="167"/>
      <c r="M14" s="224"/>
      <c r="N14" s="344"/>
      <c r="O14" s="344"/>
    </row>
    <row r="15" spans="2:15" ht="27.95" customHeight="1">
      <c r="B15" s="248"/>
      <c r="C15" s="342"/>
      <c r="D15" s="342"/>
      <c r="E15" s="342"/>
      <c r="F15" s="342"/>
      <c r="G15" s="342"/>
      <c r="H15" s="342"/>
      <c r="I15" s="371"/>
      <c r="J15" s="372"/>
      <c r="K15" s="168"/>
      <c r="L15" s="169"/>
      <c r="M15" s="225"/>
      <c r="N15" s="342"/>
      <c r="O15" s="342"/>
    </row>
    <row r="16" spans="2:15" ht="27.95" customHeight="1">
      <c r="B16" s="247"/>
      <c r="C16" s="344"/>
      <c r="D16" s="344"/>
      <c r="E16" s="344"/>
      <c r="F16" s="344"/>
      <c r="G16" s="344"/>
      <c r="H16" s="344"/>
      <c r="I16" s="369"/>
      <c r="J16" s="370"/>
      <c r="K16" s="166"/>
      <c r="L16" s="167"/>
      <c r="M16" s="224"/>
      <c r="N16" s="344"/>
      <c r="O16" s="344"/>
    </row>
    <row r="17" spans="2:15" ht="27.95" customHeight="1">
      <c r="B17" s="248"/>
      <c r="C17" s="342"/>
      <c r="D17" s="342"/>
      <c r="E17" s="342"/>
      <c r="F17" s="342"/>
      <c r="G17" s="342"/>
      <c r="H17" s="342"/>
      <c r="I17" s="371"/>
      <c r="J17" s="372"/>
      <c r="K17" s="168"/>
      <c r="L17" s="169"/>
      <c r="M17" s="225"/>
      <c r="N17" s="342"/>
      <c r="O17" s="342"/>
    </row>
    <row r="18" spans="2:15" ht="27.95" customHeight="1">
      <c r="B18" s="247"/>
      <c r="C18" s="344"/>
      <c r="D18" s="344"/>
      <c r="E18" s="344"/>
      <c r="F18" s="344"/>
      <c r="G18" s="344"/>
      <c r="H18" s="344"/>
      <c r="I18" s="369"/>
      <c r="J18" s="370"/>
      <c r="K18" s="166"/>
      <c r="L18" s="167"/>
      <c r="M18" s="224"/>
      <c r="N18" s="344"/>
      <c r="O18" s="344"/>
    </row>
    <row r="19" spans="2:15" ht="27.95" customHeight="1">
      <c r="B19" s="248"/>
      <c r="C19" s="342"/>
      <c r="D19" s="342"/>
      <c r="E19" s="342"/>
      <c r="F19" s="342"/>
      <c r="G19" s="342"/>
      <c r="H19" s="342"/>
      <c r="I19" s="371"/>
      <c r="J19" s="372"/>
      <c r="K19" s="168"/>
      <c r="L19" s="169"/>
      <c r="M19" s="225"/>
      <c r="N19" s="342"/>
      <c r="O19" s="342"/>
    </row>
    <row r="20" spans="2:15" ht="27.95" customHeight="1">
      <c r="B20" s="247"/>
      <c r="C20" s="344"/>
      <c r="D20" s="344"/>
      <c r="E20" s="344"/>
      <c r="F20" s="344"/>
      <c r="G20" s="344"/>
      <c r="H20" s="344"/>
      <c r="I20" s="369"/>
      <c r="J20" s="370"/>
      <c r="K20" s="166"/>
      <c r="L20" s="167"/>
      <c r="M20" s="224"/>
      <c r="N20" s="344"/>
      <c r="O20" s="344"/>
    </row>
    <row r="21" spans="2:15" ht="27.95" customHeight="1">
      <c r="B21" s="248"/>
      <c r="C21" s="342"/>
      <c r="D21" s="342"/>
      <c r="E21" s="342"/>
      <c r="F21" s="342"/>
      <c r="G21" s="342"/>
      <c r="H21" s="342"/>
      <c r="I21" s="371"/>
      <c r="J21" s="372"/>
      <c r="K21" s="168"/>
      <c r="L21" s="169"/>
      <c r="M21" s="225"/>
      <c r="N21" s="342"/>
      <c r="O21" s="342"/>
    </row>
    <row r="22" spans="2:15" ht="27.95" customHeight="1">
      <c r="B22" s="247"/>
      <c r="C22" s="344"/>
      <c r="D22" s="344"/>
      <c r="E22" s="344"/>
      <c r="F22" s="344"/>
      <c r="G22" s="344"/>
      <c r="H22" s="344"/>
      <c r="I22" s="369"/>
      <c r="J22" s="370"/>
      <c r="K22" s="166"/>
      <c r="L22" s="167"/>
      <c r="M22" s="224"/>
      <c r="N22" s="344"/>
      <c r="O22" s="344"/>
    </row>
    <row r="23" spans="2:15" ht="27.95" customHeight="1">
      <c r="B23" s="248"/>
      <c r="C23" s="342"/>
      <c r="D23" s="342"/>
      <c r="E23" s="342"/>
      <c r="F23" s="342"/>
      <c r="G23" s="342"/>
      <c r="H23" s="342"/>
      <c r="I23" s="371"/>
      <c r="J23" s="372"/>
      <c r="K23" s="168"/>
      <c r="L23" s="169"/>
      <c r="M23" s="225"/>
      <c r="N23" s="342"/>
      <c r="O23" s="342"/>
    </row>
    <row r="24" spans="2:15" ht="27.95" customHeight="1">
      <c r="B24" s="247"/>
      <c r="C24" s="344"/>
      <c r="D24" s="344"/>
      <c r="E24" s="344"/>
      <c r="F24" s="344"/>
      <c r="G24" s="344"/>
      <c r="H24" s="344"/>
      <c r="I24" s="369"/>
      <c r="J24" s="370"/>
      <c r="K24" s="166"/>
      <c r="L24" s="167"/>
      <c r="M24" s="224"/>
      <c r="N24" s="344"/>
      <c r="O24" s="344"/>
    </row>
    <row r="25" spans="2:15" ht="27.95" customHeight="1">
      <c r="B25" s="248"/>
      <c r="C25" s="342"/>
      <c r="D25" s="342"/>
      <c r="E25" s="342"/>
      <c r="F25" s="342"/>
      <c r="G25" s="342"/>
      <c r="H25" s="342"/>
      <c r="I25" s="371"/>
      <c r="J25" s="372"/>
      <c r="K25" s="168"/>
      <c r="L25" s="169"/>
      <c r="M25" s="225"/>
      <c r="N25" s="342"/>
      <c r="O25" s="342"/>
    </row>
    <row r="26" spans="2:15" ht="27.95" customHeight="1">
      <c r="B26" s="247"/>
      <c r="C26" s="344"/>
      <c r="D26" s="344"/>
      <c r="E26" s="344"/>
      <c r="F26" s="344"/>
      <c r="G26" s="344"/>
      <c r="H26" s="344"/>
      <c r="I26" s="369"/>
      <c r="J26" s="370"/>
      <c r="K26" s="166"/>
      <c r="L26" s="167"/>
      <c r="M26" s="224"/>
      <c r="N26" s="344"/>
      <c r="O26" s="344"/>
    </row>
    <row r="27" spans="2:15" ht="27.95" customHeight="1">
      <c r="B27" s="248"/>
      <c r="C27" s="342"/>
      <c r="D27" s="342"/>
      <c r="E27" s="342"/>
      <c r="F27" s="342"/>
      <c r="G27" s="342"/>
      <c r="H27" s="342"/>
      <c r="I27" s="371"/>
      <c r="J27" s="372"/>
      <c r="K27" s="168"/>
      <c r="L27" s="169"/>
      <c r="M27" s="225"/>
      <c r="N27" s="342"/>
      <c r="O27" s="342"/>
    </row>
    <row r="28" spans="2:15" ht="27.95" customHeight="1">
      <c r="B28" s="247"/>
      <c r="C28" s="344"/>
      <c r="D28" s="344"/>
      <c r="E28" s="344"/>
      <c r="F28" s="344"/>
      <c r="G28" s="344"/>
      <c r="H28" s="344"/>
      <c r="I28" s="369"/>
      <c r="J28" s="370"/>
      <c r="K28" s="166"/>
      <c r="L28" s="167"/>
      <c r="M28" s="224"/>
      <c r="N28" s="344"/>
      <c r="O28" s="344"/>
    </row>
    <row r="29" spans="2:15" ht="27.95" customHeight="1">
      <c r="B29" s="248"/>
      <c r="C29" s="342"/>
      <c r="D29" s="342"/>
      <c r="E29" s="342"/>
      <c r="F29" s="342"/>
      <c r="G29" s="342"/>
      <c r="H29" s="342"/>
      <c r="I29" s="371"/>
      <c r="J29" s="372"/>
      <c r="K29" s="168"/>
      <c r="L29" s="169"/>
      <c r="M29" s="225"/>
      <c r="N29" s="342"/>
      <c r="O29" s="342"/>
    </row>
    <row r="30" spans="2:15">
      <c r="B30" s="170"/>
      <c r="C30" s="170"/>
      <c r="D30" s="170"/>
      <c r="E30" s="170"/>
      <c r="F30" s="170"/>
      <c r="G30" s="170"/>
      <c r="H30" s="170"/>
      <c r="I30" s="351" t="s">
        <v>12</v>
      </c>
      <c r="J30" s="352"/>
      <c r="K30" s="352"/>
      <c r="L30" s="373"/>
      <c r="M30" s="374"/>
      <c r="N30" s="162"/>
      <c r="O30" s="163"/>
    </row>
  </sheetData>
  <mergeCells count="112">
    <mergeCell ref="I16:J16"/>
    <mergeCell ref="I17:J17"/>
    <mergeCell ref="I15:J15"/>
    <mergeCell ref="M1:N1"/>
    <mergeCell ref="M2:O2"/>
    <mergeCell ref="C5:E5"/>
    <mergeCell ref="F5:H5"/>
    <mergeCell ref="I5:J5"/>
    <mergeCell ref="N5:O5"/>
    <mergeCell ref="C6:E6"/>
    <mergeCell ref="F6:H6"/>
    <mergeCell ref="I6:J6"/>
    <mergeCell ref="N6:O6"/>
    <mergeCell ref="C3:E3"/>
    <mergeCell ref="F3:H3"/>
    <mergeCell ref="I3:L3"/>
    <mergeCell ref="N3:O3"/>
    <mergeCell ref="C4:E4"/>
    <mergeCell ref="F4:H4"/>
    <mergeCell ref="I4:J4"/>
    <mergeCell ref="N4:O4"/>
    <mergeCell ref="C9:E9"/>
    <mergeCell ref="F9:H9"/>
    <mergeCell ref="I9:J9"/>
    <mergeCell ref="N9:O9"/>
    <mergeCell ref="C10:E10"/>
    <mergeCell ref="F10:H10"/>
    <mergeCell ref="I10:J10"/>
    <mergeCell ref="N10:O10"/>
    <mergeCell ref="C7:E7"/>
    <mergeCell ref="F7:H7"/>
    <mergeCell ref="I7:J7"/>
    <mergeCell ref="N7:O7"/>
    <mergeCell ref="C8:E8"/>
    <mergeCell ref="F8:H8"/>
    <mergeCell ref="I8:J8"/>
    <mergeCell ref="N8:O8"/>
    <mergeCell ref="C13:E13"/>
    <mergeCell ref="F13:H13"/>
    <mergeCell ref="I13:J13"/>
    <mergeCell ref="N13:O13"/>
    <mergeCell ref="C14:E14"/>
    <mergeCell ref="F14:H14"/>
    <mergeCell ref="I14:J14"/>
    <mergeCell ref="N14:O14"/>
    <mergeCell ref="C11:E11"/>
    <mergeCell ref="F11:H11"/>
    <mergeCell ref="I11:J11"/>
    <mergeCell ref="N11:O11"/>
    <mergeCell ref="C12:E12"/>
    <mergeCell ref="F12:H12"/>
    <mergeCell ref="I12:J12"/>
    <mergeCell ref="N12:O12"/>
    <mergeCell ref="C18:E18"/>
    <mergeCell ref="F18:H18"/>
    <mergeCell ref="I18:J18"/>
    <mergeCell ref="N18:O18"/>
    <mergeCell ref="L30:M30"/>
    <mergeCell ref="C15:E15"/>
    <mergeCell ref="F15:H15"/>
    <mergeCell ref="N15:O15"/>
    <mergeCell ref="C16:E16"/>
    <mergeCell ref="F16:H16"/>
    <mergeCell ref="N16:O16"/>
    <mergeCell ref="C17:E17"/>
    <mergeCell ref="F17:H17"/>
    <mergeCell ref="N17:O17"/>
    <mergeCell ref="C29:E29"/>
    <mergeCell ref="F29:H29"/>
    <mergeCell ref="I29:J29"/>
    <mergeCell ref="N29:O29"/>
    <mergeCell ref="C27:E27"/>
    <mergeCell ref="F27:H27"/>
    <mergeCell ref="I27:J27"/>
    <mergeCell ref="N27:O27"/>
    <mergeCell ref="C28:E28"/>
    <mergeCell ref="F28:H28"/>
    <mergeCell ref="C20:E20"/>
    <mergeCell ref="F20:H20"/>
    <mergeCell ref="I20:J20"/>
    <mergeCell ref="N20:O20"/>
    <mergeCell ref="C21:E21"/>
    <mergeCell ref="F21:H21"/>
    <mergeCell ref="I21:J21"/>
    <mergeCell ref="N21:O21"/>
    <mergeCell ref="C19:E19"/>
    <mergeCell ref="F19:H19"/>
    <mergeCell ref="I19:J19"/>
    <mergeCell ref="N19:O19"/>
    <mergeCell ref="I30:K30"/>
    <mergeCell ref="C24:E24"/>
    <mergeCell ref="F24:H24"/>
    <mergeCell ref="I24:J24"/>
    <mergeCell ref="N24:O24"/>
    <mergeCell ref="C22:E22"/>
    <mergeCell ref="F22:H22"/>
    <mergeCell ref="I22:J22"/>
    <mergeCell ref="N22:O22"/>
    <mergeCell ref="C23:E23"/>
    <mergeCell ref="F23:H23"/>
    <mergeCell ref="I23:J23"/>
    <mergeCell ref="N23:O23"/>
    <mergeCell ref="I28:J28"/>
    <mergeCell ref="N28:O28"/>
    <mergeCell ref="C25:E25"/>
    <mergeCell ref="F25:H25"/>
    <mergeCell ref="I25:J25"/>
    <mergeCell ref="N25:O25"/>
    <mergeCell ref="C26:E26"/>
    <mergeCell ref="F26:H26"/>
    <mergeCell ref="I26:J26"/>
    <mergeCell ref="N26:O26"/>
  </mergeCells>
  <phoneticPr fontId="1"/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/>
  <dimension ref="B1:R38"/>
  <sheetViews>
    <sheetView showGridLines="0" zoomScaleNormal="100" workbookViewId="0"/>
  </sheetViews>
  <sheetFormatPr defaultRowHeight="15.75"/>
  <cols>
    <col min="1" max="1" width="3.625" style="98" customWidth="1"/>
    <col min="2" max="2" width="5.625" style="98" customWidth="1"/>
    <col min="3" max="3" width="5" style="98" customWidth="1"/>
    <col min="4" max="4" width="2.625" style="98" customWidth="1"/>
    <col min="5" max="5" width="15.625" style="98" customWidth="1"/>
    <col min="6" max="6" width="6.5" style="98" customWidth="1"/>
    <col min="7" max="7" width="6.625" style="98" customWidth="1"/>
    <col min="8" max="8" width="7.375" style="98" customWidth="1"/>
    <col min="9" max="9" width="5.625" style="98" customWidth="1"/>
    <col min="10" max="10" width="4.625" style="98" customWidth="1"/>
    <col min="11" max="11" width="1.375" style="98" customWidth="1"/>
    <col min="12" max="12" width="9.875" style="98" customWidth="1"/>
    <col min="13" max="13" width="5.125" style="98" customWidth="1"/>
    <col min="14" max="14" width="6" style="98" customWidth="1"/>
    <col min="15" max="15" width="1.5" style="98" customWidth="1"/>
    <col min="16" max="16" width="10.75" style="98" customWidth="1"/>
    <col min="17" max="17" width="5.625" style="98" customWidth="1"/>
    <col min="18" max="18" width="0" style="98" hidden="1" customWidth="1"/>
    <col min="19" max="16384" width="9" style="98"/>
  </cols>
  <sheetData>
    <row r="1" spans="2:18">
      <c r="I1" s="366" t="str">
        <f>Syomei</f>
        <v>請  求  書</v>
      </c>
      <c r="J1" s="366"/>
      <c r="K1" s="366"/>
      <c r="L1" s="366"/>
      <c r="M1" s="366"/>
      <c r="N1" s="346" t="str">
        <f t="shared" ref="N1" si="0" xml:space="preserve"> IF(R1&lt;&gt;"","受注番号　"&amp;R1,"")</f>
        <v>受注番号　工事-00001</v>
      </c>
      <c r="O1" s="346"/>
      <c r="P1" s="346"/>
      <c r="R1" s="98" t="str">
        <f>IF(JuchuNo="","",JuchuNo)</f>
        <v>工事-00001</v>
      </c>
    </row>
    <row r="2" spans="2:18">
      <c r="D2" s="105" t="str">
        <f>KokyakuYubinNo_Text</f>
        <v>〒220-0005</v>
      </c>
      <c r="I2" s="366"/>
      <c r="J2" s="366"/>
      <c r="K2" s="366"/>
      <c r="L2" s="366"/>
      <c r="M2" s="366"/>
      <c r="N2" s="294" t="str">
        <f t="shared" ref="N2" si="1">"請求番号　"&amp;R2</f>
        <v>請求番号　12345678</v>
      </c>
      <c r="O2" s="294"/>
      <c r="P2" s="294"/>
      <c r="R2" s="98">
        <f>SeikyuNo</f>
        <v>12345678</v>
      </c>
    </row>
    <row r="3" spans="2:18">
      <c r="D3" s="290" t="str">
        <f>KokyakuJusyo</f>
        <v>神奈川県横浜市西区南幸1-4</v>
      </c>
      <c r="E3" s="298"/>
      <c r="F3" s="298"/>
      <c r="G3" s="298"/>
      <c r="H3" s="298"/>
      <c r="N3" s="326">
        <f t="shared" ref="N3" si="2">R3</f>
        <v>43100</v>
      </c>
      <c r="O3" s="326"/>
      <c r="P3" s="326"/>
      <c r="R3" s="98">
        <f>SeikyuOutDate_Text</f>
        <v>43100</v>
      </c>
    </row>
    <row r="4" spans="2:18" ht="30.75" customHeight="1">
      <c r="B4" s="151"/>
      <c r="C4" s="151"/>
      <c r="D4" s="377" t="str">
        <f>Kokyakumei_Keisyo</f>
        <v xml:space="preserve">▲▲▲▲建設株式会社 </v>
      </c>
      <c r="E4" s="298"/>
      <c r="F4" s="298"/>
      <c r="G4" s="298"/>
      <c r="H4" s="298"/>
    </row>
    <row r="5" spans="2:18">
      <c r="D5" s="378" t="str">
        <f>KokyakuTantosyamei_Text</f>
        <v>幸　由美子　様</v>
      </c>
      <c r="E5" s="298"/>
      <c r="F5" s="298"/>
      <c r="G5" s="298"/>
      <c r="H5" s="298"/>
    </row>
    <row r="6" spans="2:18">
      <c r="B6" s="105"/>
    </row>
    <row r="9" spans="2:18" ht="15" customHeight="1">
      <c r="B9" s="523" t="str">
        <f>DispKeigenRate_Text</f>
        <v>8%対象合計</v>
      </c>
      <c r="C9" s="523"/>
      <c r="D9" s="523"/>
      <c r="E9" s="528">
        <f>IF(DispKeigenRate="","",KeigenObjTotal)</f>
        <v>250000</v>
      </c>
      <c r="F9" s="515"/>
      <c r="G9" s="515"/>
    </row>
    <row r="10" spans="2:18" ht="15" customHeight="1">
      <c r="B10" s="523" t="str">
        <f>IF(DispKeigenRate="","","上記消費税")</f>
        <v>上記消費税</v>
      </c>
      <c r="C10" s="523"/>
      <c r="D10" s="523"/>
      <c r="E10" s="528">
        <f>IF(DispKeigenRate="","",KeigenTotal)</f>
        <v>20000</v>
      </c>
      <c r="F10" s="515"/>
      <c r="G10" s="515"/>
    </row>
    <row r="11" spans="2:18" ht="15" customHeight="1">
      <c r="B11" s="523" t="str">
        <f>IF(TaxCalType=0,"請求工事金額",IF(DispHyojunRate&lt;&gt;"",DispHyojunRate_Text,""))</f>
        <v>10%対象合計</v>
      </c>
      <c r="C11" s="523"/>
      <c r="D11" s="523"/>
      <c r="E11" s="528">
        <f>IF(TaxCalType=1,HyojunObjTotal,ZeibetuSeikyuGokeiKingaku)</f>
        <v>250000</v>
      </c>
      <c r="F11" s="515"/>
      <c r="G11" s="515"/>
    </row>
    <row r="12" spans="2:18" ht="15" customHeight="1">
      <c r="B12" s="523" t="str">
        <f>IF(TaxCalType=0,DispSyohiZeiRate_Text,IF($B$11&lt;&gt;"","上記消費税",""))</f>
        <v>上記消費税</v>
      </c>
      <c r="C12" s="523"/>
      <c r="D12" s="523"/>
      <c r="E12" s="528">
        <f>IF(TaxCalType=1,HyojunTotal,SyohiZeiKingaku)</f>
        <v>25000</v>
      </c>
      <c r="F12" s="515"/>
      <c r="G12" s="515"/>
    </row>
    <row r="13" spans="2:18" ht="20.100000000000001" customHeight="1">
      <c r="B13" s="524" t="s">
        <v>148</v>
      </c>
      <c r="C13" s="521"/>
      <c r="D13" s="521"/>
      <c r="E13" s="526">
        <f>ZeikomiSeikyuGokeiKingaku</f>
        <v>1080000</v>
      </c>
      <c r="F13" s="522"/>
      <c r="G13" s="522"/>
    </row>
    <row r="14" spans="2:18" ht="9.9499999999999993" customHeight="1">
      <c r="B14" s="105"/>
      <c r="E14" s="105"/>
      <c r="F14" s="155"/>
      <c r="G14" s="155"/>
    </row>
    <row r="15" spans="2:18">
      <c r="B15" s="325" t="str">
        <f>Komokumei_Text</f>
        <v>工事件名</v>
      </c>
      <c r="C15" s="325"/>
      <c r="D15" s="156" t="s">
        <v>2</v>
      </c>
      <c r="E15" s="287" t="str">
        <f>KojiKenmei_Text</f>
        <v>横浜海岸ビル　内装工事</v>
      </c>
      <c r="F15" s="316"/>
      <c r="G15" s="316"/>
      <c r="H15" s="316"/>
      <c r="I15" s="171" t="s">
        <v>36</v>
      </c>
      <c r="J15" s="287" t="str">
        <f>GenbaJyusyo_Text</f>
        <v>神奈川県横浜市港北区新横浜2-6-3</v>
      </c>
      <c r="K15" s="316"/>
      <c r="L15" s="316"/>
      <c r="M15" s="316"/>
      <c r="N15" s="316"/>
      <c r="O15" s="316"/>
      <c r="P15" s="154"/>
    </row>
    <row r="16" spans="2:18">
      <c r="B16" s="327" t="s">
        <v>1</v>
      </c>
      <c r="C16" s="327"/>
      <c r="D16" s="126" t="s">
        <v>2</v>
      </c>
      <c r="E16" s="328" t="str">
        <f>Biko_Text</f>
        <v>現金振込に限る</v>
      </c>
      <c r="F16" s="365"/>
      <c r="G16" s="365"/>
      <c r="H16" s="365"/>
      <c r="I16" s="327"/>
      <c r="J16" s="327"/>
      <c r="K16" s="126"/>
      <c r="L16" s="153"/>
      <c r="M16" s="153"/>
      <c r="N16" s="153"/>
      <c r="O16" s="153"/>
      <c r="P16" s="153"/>
    </row>
    <row r="17" spans="2:17" ht="15.75" customHeight="1">
      <c r="B17" s="332" t="s">
        <v>33</v>
      </c>
      <c r="C17" s="332"/>
      <c r="D17" s="157" t="s">
        <v>49</v>
      </c>
      <c r="E17" s="333" t="str">
        <f>Bankmei1</f>
        <v>三菱東京UFJ銀行</v>
      </c>
      <c r="F17" s="333"/>
      <c r="G17" s="335" t="str">
        <f>Sitenmei1</f>
        <v>新宿支店</v>
      </c>
      <c r="H17" s="335"/>
      <c r="I17" s="336" t="str">
        <f>KozaSyubetu1</f>
        <v>当座</v>
      </c>
      <c r="J17" s="336"/>
      <c r="K17" s="334" t="str">
        <f>KozaNo1</f>
        <v>0000000</v>
      </c>
      <c r="L17" s="334"/>
      <c r="M17" s="335" t="str">
        <f>Meigininmei1</f>
        <v>カ）プラスバイプラス1</v>
      </c>
      <c r="N17" s="335"/>
      <c r="O17" s="335"/>
      <c r="P17" s="335"/>
    </row>
    <row r="18" spans="2:17" s="105" customFormat="1" ht="15.75" customHeight="1">
      <c r="B18" s="296"/>
      <c r="C18" s="296"/>
      <c r="D18" s="106"/>
      <c r="E18" s="333" t="str">
        <f>Bankmei2</f>
        <v>楽天銀行</v>
      </c>
      <c r="F18" s="333"/>
      <c r="G18" s="333" t="str">
        <f>Sitenmei2</f>
        <v>本店営業部</v>
      </c>
      <c r="H18" s="333"/>
      <c r="I18" s="337" t="str">
        <f>KozaSyubetu2</f>
        <v>普通</v>
      </c>
      <c r="J18" s="337"/>
      <c r="K18" s="340" t="str">
        <f>KozaNo2</f>
        <v>3141592</v>
      </c>
      <c r="L18" s="340"/>
      <c r="M18" s="333" t="str">
        <f>Meigininmei2</f>
        <v>カ）プラスバイプラス2</v>
      </c>
      <c r="N18" s="333"/>
      <c r="O18" s="333"/>
      <c r="P18" s="333"/>
      <c r="Q18" s="98"/>
    </row>
    <row r="19" spans="2:17" ht="15.75" customHeight="1">
      <c r="B19" s="108"/>
      <c r="C19" s="108"/>
      <c r="D19" s="108"/>
      <c r="E19" s="294" t="str">
        <f>Bankmei3</f>
        <v>ぐんまみらい信用組合</v>
      </c>
      <c r="F19" s="294"/>
      <c r="G19" s="294" t="str">
        <f>Sitenmei3</f>
        <v>ぐんまみらいセンター</v>
      </c>
      <c r="H19" s="294"/>
      <c r="I19" s="338" t="str">
        <f>KozaSyubetu3</f>
        <v>普通</v>
      </c>
      <c r="J19" s="338"/>
      <c r="K19" s="341" t="str">
        <f>KozaNo3</f>
        <v>1234567</v>
      </c>
      <c r="L19" s="341"/>
      <c r="M19" s="294" t="str">
        <f>Meigininmei3</f>
        <v>カ）プラスバイプラス3</v>
      </c>
      <c r="N19" s="294"/>
      <c r="O19" s="294"/>
      <c r="P19" s="294"/>
    </row>
    <row r="20" spans="2:17" ht="9.9499999999999993" customHeight="1">
      <c r="B20" s="376"/>
      <c r="C20" s="376"/>
      <c r="D20" s="172"/>
      <c r="E20" s="173"/>
      <c r="F20" s="170"/>
      <c r="G20" s="170"/>
      <c r="H20" s="170"/>
      <c r="I20" s="376"/>
      <c r="J20" s="376"/>
      <c r="K20" s="172"/>
      <c r="L20" s="173"/>
      <c r="M20" s="170"/>
      <c r="N20" s="170"/>
      <c r="O20" s="170"/>
      <c r="P20" s="170"/>
    </row>
    <row r="21" spans="2:17">
      <c r="B21" s="105" t="s">
        <v>35</v>
      </c>
      <c r="I21" s="363"/>
      <c r="J21" s="363"/>
      <c r="K21" s="174"/>
    </row>
    <row r="22" spans="2:17" s="105" customFormat="1" ht="20.100000000000001" customHeight="1">
      <c r="B22" s="116" t="s">
        <v>3</v>
      </c>
      <c r="C22" s="311" t="s">
        <v>4</v>
      </c>
      <c r="D22" s="311"/>
      <c r="E22" s="311"/>
      <c r="F22" s="311" t="s">
        <v>5</v>
      </c>
      <c r="G22" s="311"/>
      <c r="H22" s="311"/>
      <c r="I22" s="116" t="s">
        <v>6</v>
      </c>
      <c r="J22" s="116" t="s">
        <v>7</v>
      </c>
      <c r="K22" s="311" t="s">
        <v>8</v>
      </c>
      <c r="L22" s="311"/>
      <c r="M22" s="311" t="s">
        <v>9</v>
      </c>
      <c r="N22" s="311"/>
      <c r="O22" s="311" t="s">
        <v>1</v>
      </c>
      <c r="P22" s="311"/>
    </row>
    <row r="23" spans="2:17" ht="27.95" customHeight="1">
      <c r="B23" s="247"/>
      <c r="C23" s="344"/>
      <c r="D23" s="344"/>
      <c r="E23" s="344"/>
      <c r="F23" s="344"/>
      <c r="G23" s="344"/>
      <c r="H23" s="344"/>
      <c r="I23" s="158"/>
      <c r="J23" s="175"/>
      <c r="K23" s="345"/>
      <c r="L23" s="345"/>
      <c r="M23" s="345"/>
      <c r="N23" s="345"/>
      <c r="O23" s="344"/>
      <c r="P23" s="344"/>
    </row>
    <row r="24" spans="2:17" ht="27.95" customHeight="1">
      <c r="B24" s="248"/>
      <c r="C24" s="342"/>
      <c r="D24" s="342"/>
      <c r="E24" s="342"/>
      <c r="F24" s="342"/>
      <c r="G24" s="342"/>
      <c r="H24" s="342"/>
      <c r="I24" s="159"/>
      <c r="J24" s="176"/>
      <c r="K24" s="343"/>
      <c r="L24" s="343"/>
      <c r="M24" s="343"/>
      <c r="N24" s="343"/>
      <c r="O24" s="342"/>
      <c r="P24" s="342"/>
    </row>
    <row r="25" spans="2:17" ht="27.95" customHeight="1">
      <c r="B25" s="247"/>
      <c r="C25" s="344"/>
      <c r="D25" s="344"/>
      <c r="E25" s="344"/>
      <c r="F25" s="344"/>
      <c r="G25" s="344"/>
      <c r="H25" s="344"/>
      <c r="I25" s="158"/>
      <c r="J25" s="175"/>
      <c r="K25" s="345"/>
      <c r="L25" s="345"/>
      <c r="M25" s="345"/>
      <c r="N25" s="345"/>
      <c r="O25" s="344"/>
      <c r="P25" s="344"/>
    </row>
    <row r="26" spans="2:17" ht="27.95" customHeight="1">
      <c r="B26" s="248"/>
      <c r="C26" s="342"/>
      <c r="D26" s="342"/>
      <c r="E26" s="342"/>
      <c r="F26" s="342"/>
      <c r="G26" s="342"/>
      <c r="H26" s="342"/>
      <c r="I26" s="159"/>
      <c r="J26" s="176"/>
      <c r="K26" s="343"/>
      <c r="L26" s="343"/>
      <c r="M26" s="343"/>
      <c r="N26" s="343"/>
      <c r="O26" s="342"/>
      <c r="P26" s="342"/>
    </row>
    <row r="27" spans="2:17" ht="27.95" customHeight="1">
      <c r="B27" s="247"/>
      <c r="C27" s="344"/>
      <c r="D27" s="344"/>
      <c r="E27" s="344"/>
      <c r="F27" s="344"/>
      <c r="G27" s="344"/>
      <c r="H27" s="344"/>
      <c r="I27" s="158"/>
      <c r="J27" s="175"/>
      <c r="K27" s="345"/>
      <c r="L27" s="345"/>
      <c r="M27" s="345"/>
      <c r="N27" s="345"/>
      <c r="O27" s="344"/>
      <c r="P27" s="344"/>
    </row>
    <row r="28" spans="2:17" ht="27.95" customHeight="1">
      <c r="B28" s="248"/>
      <c r="C28" s="342"/>
      <c r="D28" s="342"/>
      <c r="E28" s="342"/>
      <c r="F28" s="342"/>
      <c r="G28" s="342"/>
      <c r="H28" s="342"/>
      <c r="I28" s="159"/>
      <c r="J28" s="176"/>
      <c r="K28" s="343"/>
      <c r="L28" s="343"/>
      <c r="M28" s="343"/>
      <c r="N28" s="343"/>
      <c r="O28" s="342"/>
      <c r="P28" s="342"/>
    </row>
    <row r="29" spans="2:17" ht="27.95" customHeight="1">
      <c r="B29" s="247"/>
      <c r="C29" s="344"/>
      <c r="D29" s="344"/>
      <c r="E29" s="344"/>
      <c r="F29" s="344"/>
      <c r="G29" s="344"/>
      <c r="H29" s="344"/>
      <c r="I29" s="158"/>
      <c r="J29" s="175"/>
      <c r="K29" s="345"/>
      <c r="L29" s="345"/>
      <c r="M29" s="345"/>
      <c r="N29" s="345"/>
      <c r="O29" s="344"/>
      <c r="P29" s="344"/>
    </row>
    <row r="30" spans="2:17" ht="27.95" customHeight="1">
      <c r="B30" s="248"/>
      <c r="C30" s="342"/>
      <c r="D30" s="342"/>
      <c r="E30" s="342"/>
      <c r="F30" s="342"/>
      <c r="G30" s="342"/>
      <c r="H30" s="342"/>
      <c r="I30" s="159"/>
      <c r="J30" s="176"/>
      <c r="K30" s="343"/>
      <c r="L30" s="343"/>
      <c r="M30" s="343"/>
      <c r="N30" s="343"/>
      <c r="O30" s="342"/>
      <c r="P30" s="342"/>
    </row>
    <row r="31" spans="2:17" ht="27.95" customHeight="1">
      <c r="B31" s="247"/>
      <c r="C31" s="344"/>
      <c r="D31" s="344"/>
      <c r="E31" s="344"/>
      <c r="F31" s="344"/>
      <c r="G31" s="344"/>
      <c r="H31" s="344"/>
      <c r="I31" s="158"/>
      <c r="J31" s="175"/>
      <c r="K31" s="345"/>
      <c r="L31" s="345"/>
      <c r="M31" s="345"/>
      <c r="N31" s="345"/>
      <c r="O31" s="344"/>
      <c r="P31" s="344"/>
    </row>
    <row r="32" spans="2:17" ht="27.95" customHeight="1">
      <c r="B32" s="248"/>
      <c r="C32" s="342"/>
      <c r="D32" s="342"/>
      <c r="E32" s="342"/>
      <c r="F32" s="342"/>
      <c r="G32" s="342"/>
      <c r="H32" s="342"/>
      <c r="I32" s="159"/>
      <c r="J32" s="176"/>
      <c r="K32" s="343"/>
      <c r="L32" s="343"/>
      <c r="M32" s="343"/>
      <c r="N32" s="343"/>
      <c r="O32" s="342"/>
      <c r="P32" s="342"/>
    </row>
    <row r="33" spans="2:16" ht="27.95" customHeight="1">
      <c r="B33" s="247"/>
      <c r="C33" s="344"/>
      <c r="D33" s="344"/>
      <c r="E33" s="344"/>
      <c r="F33" s="344"/>
      <c r="G33" s="344"/>
      <c r="H33" s="344"/>
      <c r="I33" s="158"/>
      <c r="J33" s="175"/>
      <c r="K33" s="345"/>
      <c r="L33" s="345"/>
      <c r="M33" s="345"/>
      <c r="N33" s="345"/>
      <c r="O33" s="344"/>
      <c r="P33" s="344"/>
    </row>
    <row r="34" spans="2:16" ht="27.95" customHeight="1">
      <c r="B34" s="248"/>
      <c r="C34" s="342"/>
      <c r="D34" s="342"/>
      <c r="E34" s="342"/>
      <c r="F34" s="342"/>
      <c r="G34" s="342"/>
      <c r="H34" s="342"/>
      <c r="I34" s="159"/>
      <c r="J34" s="176"/>
      <c r="K34" s="343"/>
      <c r="L34" s="343"/>
      <c r="M34" s="343"/>
      <c r="N34" s="343"/>
      <c r="O34" s="342"/>
      <c r="P34" s="342"/>
    </row>
    <row r="35" spans="2:16" ht="27.95" customHeight="1">
      <c r="B35" s="247"/>
      <c r="C35" s="344"/>
      <c r="D35" s="344"/>
      <c r="E35" s="344"/>
      <c r="F35" s="344"/>
      <c r="G35" s="344"/>
      <c r="H35" s="344"/>
      <c r="I35" s="158"/>
      <c r="J35" s="175"/>
      <c r="K35" s="345"/>
      <c r="L35" s="345"/>
      <c r="M35" s="345"/>
      <c r="N35" s="345"/>
      <c r="O35" s="344"/>
      <c r="P35" s="344"/>
    </row>
    <row r="36" spans="2:16" ht="27.95" customHeight="1">
      <c r="B36" s="248"/>
      <c r="C36" s="342"/>
      <c r="D36" s="342"/>
      <c r="E36" s="342"/>
      <c r="F36" s="342"/>
      <c r="G36" s="342"/>
      <c r="H36" s="342"/>
      <c r="I36" s="159"/>
      <c r="J36" s="176"/>
      <c r="K36" s="343"/>
      <c r="L36" s="343"/>
      <c r="M36" s="343"/>
      <c r="N36" s="343"/>
      <c r="O36" s="342"/>
      <c r="P36" s="342"/>
    </row>
    <row r="37" spans="2:16" ht="27.95" customHeight="1">
      <c r="B37" s="247"/>
      <c r="C37" s="344"/>
      <c r="D37" s="344"/>
      <c r="E37" s="344"/>
      <c r="F37" s="344"/>
      <c r="G37" s="344"/>
      <c r="H37" s="344"/>
      <c r="I37" s="158"/>
      <c r="J37" s="175"/>
      <c r="K37" s="345"/>
      <c r="L37" s="345"/>
      <c r="M37" s="345"/>
      <c r="N37" s="345"/>
      <c r="O37" s="344"/>
      <c r="P37" s="344"/>
    </row>
    <row r="38" spans="2:16">
      <c r="K38" s="347" t="s">
        <v>12</v>
      </c>
      <c r="L38" s="348"/>
      <c r="M38" s="353"/>
      <c r="N38" s="354"/>
      <c r="O38" s="160"/>
      <c r="P38" s="161"/>
    </row>
  </sheetData>
  <mergeCells count="125">
    <mergeCell ref="N1:P1"/>
    <mergeCell ref="N2:P2"/>
    <mergeCell ref="I1:M2"/>
    <mergeCell ref="N3:P3"/>
    <mergeCell ref="E9:G9"/>
    <mergeCell ref="B9:D9"/>
    <mergeCell ref="B10:D10"/>
    <mergeCell ref="B11:D11"/>
    <mergeCell ref="B12:D12"/>
    <mergeCell ref="E12:G12"/>
    <mergeCell ref="M17:P17"/>
    <mergeCell ref="M18:P18"/>
    <mergeCell ref="M19:P19"/>
    <mergeCell ref="D3:H3"/>
    <mergeCell ref="D4:H4"/>
    <mergeCell ref="D5:H5"/>
    <mergeCell ref="E15:H15"/>
    <mergeCell ref="E16:H16"/>
    <mergeCell ref="J15:O15"/>
    <mergeCell ref="B13:D13"/>
    <mergeCell ref="E13:G13"/>
    <mergeCell ref="B18:C18"/>
    <mergeCell ref="E18:F18"/>
    <mergeCell ref="E19:F19"/>
    <mergeCell ref="I17:J17"/>
    <mergeCell ref="I18:J18"/>
    <mergeCell ref="I19:J19"/>
    <mergeCell ref="K17:L17"/>
    <mergeCell ref="K18:L18"/>
    <mergeCell ref="K19:L19"/>
    <mergeCell ref="C23:E23"/>
    <mergeCell ref="F23:H23"/>
    <mergeCell ref="K23:L23"/>
    <mergeCell ref="M23:N23"/>
    <mergeCell ref="O23:P23"/>
    <mergeCell ref="B20:C20"/>
    <mergeCell ref="I20:J20"/>
    <mergeCell ref="I21:J21"/>
    <mergeCell ref="C22:E22"/>
    <mergeCell ref="F22:H22"/>
    <mergeCell ref="K22:L22"/>
    <mergeCell ref="E11:G11"/>
    <mergeCell ref="E10:G10"/>
    <mergeCell ref="G17:H17"/>
    <mergeCell ref="G18:H18"/>
    <mergeCell ref="G19:H19"/>
    <mergeCell ref="B15:C15"/>
    <mergeCell ref="B16:C16"/>
    <mergeCell ref="I16:J16"/>
    <mergeCell ref="M22:N22"/>
    <mergeCell ref="O22:P22"/>
    <mergeCell ref="B17:C17"/>
    <mergeCell ref="E17:F17"/>
    <mergeCell ref="K26:L26"/>
    <mergeCell ref="M26:N26"/>
    <mergeCell ref="O26:P26"/>
    <mergeCell ref="C27:E27"/>
    <mergeCell ref="F27:H27"/>
    <mergeCell ref="K27:L27"/>
    <mergeCell ref="M27:N27"/>
    <mergeCell ref="O27:P27"/>
    <mergeCell ref="C24:E24"/>
    <mergeCell ref="F24:H24"/>
    <mergeCell ref="K24:L24"/>
    <mergeCell ref="M24:N24"/>
    <mergeCell ref="O24:P24"/>
    <mergeCell ref="C25:E25"/>
    <mergeCell ref="F25:H25"/>
    <mergeCell ref="K25:L25"/>
    <mergeCell ref="M25:N25"/>
    <mergeCell ref="O25:P25"/>
    <mergeCell ref="C26:E26"/>
    <mergeCell ref="F26:H26"/>
    <mergeCell ref="O29:P29"/>
    <mergeCell ref="C30:E30"/>
    <mergeCell ref="F30:H30"/>
    <mergeCell ref="K30:L30"/>
    <mergeCell ref="M30:N30"/>
    <mergeCell ref="O30:P30"/>
    <mergeCell ref="C28:E28"/>
    <mergeCell ref="F28:H28"/>
    <mergeCell ref="K28:L28"/>
    <mergeCell ref="M28:N28"/>
    <mergeCell ref="O28:P28"/>
    <mergeCell ref="C29:E29"/>
    <mergeCell ref="F29:H29"/>
    <mergeCell ref="K38:L38"/>
    <mergeCell ref="M38:N38"/>
    <mergeCell ref="C35:E35"/>
    <mergeCell ref="F35:H35"/>
    <mergeCell ref="K35:L35"/>
    <mergeCell ref="M35:N35"/>
    <mergeCell ref="O35:P35"/>
    <mergeCell ref="C36:E36"/>
    <mergeCell ref="F36:H36"/>
    <mergeCell ref="K36:L36"/>
    <mergeCell ref="M36:N36"/>
    <mergeCell ref="O36:P36"/>
    <mergeCell ref="K37:L37"/>
    <mergeCell ref="M37:N37"/>
    <mergeCell ref="O37:P37"/>
    <mergeCell ref="C37:E37"/>
    <mergeCell ref="F37:H37"/>
    <mergeCell ref="C33:E33"/>
    <mergeCell ref="F33:H33"/>
    <mergeCell ref="K33:L33"/>
    <mergeCell ref="M33:N33"/>
    <mergeCell ref="O33:P33"/>
    <mergeCell ref="C34:E34"/>
    <mergeCell ref="F34:H34"/>
    <mergeCell ref="K34:L34"/>
    <mergeCell ref="M34:N34"/>
    <mergeCell ref="O34:P34"/>
    <mergeCell ref="K31:L31"/>
    <mergeCell ref="M31:N31"/>
    <mergeCell ref="O31:P31"/>
    <mergeCell ref="C32:E32"/>
    <mergeCell ref="F32:H32"/>
    <mergeCell ref="K32:L32"/>
    <mergeCell ref="M32:N32"/>
    <mergeCell ref="O32:P32"/>
    <mergeCell ref="C31:E31"/>
    <mergeCell ref="F31:H31"/>
    <mergeCell ref="K29:L29"/>
    <mergeCell ref="M29:N29"/>
  </mergeCells>
  <phoneticPr fontId="1"/>
  <conditionalFormatting sqref="N1:P1">
    <cfRule type="expression" dxfId="105" priority="10" stopIfTrue="1">
      <formula xml:space="preserve"> $N$1 = ""</formula>
    </cfRule>
  </conditionalFormatting>
  <conditionalFormatting sqref="K1:L1048576">
    <cfRule type="expression" dxfId="104" priority="4">
      <formula>AND(TanDispCtrl&lt;=0, ROW()&gt;=21,K1*10&lt;&gt;INT(K1)*10)</formula>
    </cfRule>
    <cfRule type="expression" dxfId="103" priority="5">
      <formula>AND(TanDispCtrl=1, ROW()&gt;=21,K1*100&lt;&gt;INT(K1)*100)</formula>
    </cfRule>
    <cfRule type="expression" dxfId="102" priority="6">
      <formula>AND(TanDispCtrl = 1, ROW()&gt;=21,K1=INT(K1))</formula>
    </cfRule>
    <cfRule type="expression" dxfId="101" priority="7">
      <formula>AND(TanDispCtrl = 1, ROW()&gt;=21,K1&lt;&gt;INT(K1))</formula>
    </cfRule>
    <cfRule type="expression" dxfId="100" priority="8">
      <formula>AND(TanDispCtrl = 2, ROW()&gt;=21,K1=INT(K1))</formula>
    </cfRule>
    <cfRule type="expression" dxfId="99" priority="9">
      <formula>AND(TanDispCtrl = 2, ROW()&gt;=21,K1&lt;&gt;INT(K1))</formula>
    </cfRule>
  </conditionalFormatting>
  <conditionalFormatting sqref="I1:I1048576">
    <cfRule type="expression" dxfId="98" priority="2">
      <formula>AND(ROW()&gt;=21,I1=INT(I1))</formula>
    </cfRule>
    <cfRule type="expression" dxfId="97" priority="3">
      <formula>AND(ROW()&gt;=21,I1&lt;&gt;INT(I1))</formula>
    </cfRule>
  </conditionalFormatting>
  <conditionalFormatting sqref="B9:G12">
    <cfRule type="expression" dxfId="96" priority="1">
      <formula>$B9&lt;&gt;""</formula>
    </cfRule>
  </conditionalFormatting>
  <pageMargins left="0.25" right="0.25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/>
  <dimension ref="B1:P30"/>
  <sheetViews>
    <sheetView showGridLines="0" zoomScaleNormal="100" workbookViewId="0"/>
  </sheetViews>
  <sheetFormatPr defaultRowHeight="15.75"/>
  <cols>
    <col min="1" max="1" width="3.625" style="98" customWidth="1"/>
    <col min="2" max="2" width="5.625" style="98" customWidth="1"/>
    <col min="3" max="3" width="5" style="98" customWidth="1"/>
    <col min="4" max="4" width="2.625" style="98" customWidth="1"/>
    <col min="5" max="5" width="15.625" style="98" customWidth="1"/>
    <col min="6" max="6" width="6.5" style="98" customWidth="1"/>
    <col min="7" max="7" width="6.625" style="98" customWidth="1"/>
    <col min="8" max="8" width="7.375" style="98" customWidth="1"/>
    <col min="9" max="9" width="4.875" style="98" customWidth="1"/>
    <col min="10" max="10" width="4.625" style="98" customWidth="1"/>
    <col min="11" max="11" width="1.375" style="98" customWidth="1"/>
    <col min="12" max="12" width="9.875" style="98" customWidth="1"/>
    <col min="13" max="13" width="5.125" style="98" customWidth="1"/>
    <col min="14" max="14" width="6" style="98" customWidth="1"/>
    <col min="15" max="15" width="1.5" style="98" customWidth="1"/>
    <col min="16" max="16" width="10.75" style="98" customWidth="1"/>
    <col min="17" max="17" width="5.625" style="98" customWidth="1"/>
    <col min="18" max="16384" width="9" style="98"/>
  </cols>
  <sheetData>
    <row r="1" spans="2:16">
      <c r="P1" s="258"/>
    </row>
    <row r="2" spans="2:16">
      <c r="D2" s="105"/>
      <c r="N2" s="355" t="str">
        <f>BangoMei</f>
        <v>請求番号</v>
      </c>
      <c r="O2" s="355"/>
      <c r="P2" s="218">
        <f>SeikyuNo</f>
        <v>12345678</v>
      </c>
    </row>
    <row r="3" spans="2:16">
      <c r="D3" s="105"/>
      <c r="N3" s="356">
        <f>SeikyuOutDate_Text</f>
        <v>43100</v>
      </c>
      <c r="O3" s="356"/>
      <c r="P3" s="356"/>
    </row>
    <row r="4" spans="2:16" s="105" customFormat="1" ht="20.100000000000001" customHeight="1">
      <c r="B4" s="116" t="s">
        <v>3</v>
      </c>
      <c r="C4" s="311" t="s">
        <v>4</v>
      </c>
      <c r="D4" s="311"/>
      <c r="E4" s="311"/>
      <c r="F4" s="311" t="s">
        <v>5</v>
      </c>
      <c r="G4" s="311"/>
      <c r="H4" s="311"/>
      <c r="I4" s="116" t="s">
        <v>6</v>
      </c>
      <c r="J4" s="116" t="s">
        <v>7</v>
      </c>
      <c r="K4" s="311" t="s">
        <v>8</v>
      </c>
      <c r="L4" s="311"/>
      <c r="M4" s="311" t="s">
        <v>9</v>
      </c>
      <c r="N4" s="311"/>
      <c r="O4" s="311" t="s">
        <v>1</v>
      </c>
      <c r="P4" s="311"/>
    </row>
    <row r="5" spans="2:16" ht="27.95" customHeight="1">
      <c r="B5" s="247"/>
      <c r="C5" s="344"/>
      <c r="D5" s="344"/>
      <c r="E5" s="344"/>
      <c r="F5" s="344"/>
      <c r="G5" s="344"/>
      <c r="H5" s="344"/>
      <c r="I5" s="177"/>
      <c r="J5" s="175"/>
      <c r="K5" s="345"/>
      <c r="L5" s="345"/>
      <c r="M5" s="345"/>
      <c r="N5" s="345"/>
      <c r="O5" s="344"/>
      <c r="P5" s="344"/>
    </row>
    <row r="6" spans="2:16" ht="27.95" customHeight="1">
      <c r="B6" s="248"/>
      <c r="C6" s="342"/>
      <c r="D6" s="342"/>
      <c r="E6" s="342"/>
      <c r="F6" s="342"/>
      <c r="G6" s="342"/>
      <c r="H6" s="342"/>
      <c r="I6" s="178"/>
      <c r="J6" s="176"/>
      <c r="K6" s="343"/>
      <c r="L6" s="343"/>
      <c r="M6" s="343"/>
      <c r="N6" s="343"/>
      <c r="O6" s="342"/>
      <c r="P6" s="342"/>
    </row>
    <row r="7" spans="2:16" ht="27.95" customHeight="1">
      <c r="B7" s="247"/>
      <c r="C7" s="344"/>
      <c r="D7" s="344"/>
      <c r="E7" s="344"/>
      <c r="F7" s="344"/>
      <c r="G7" s="344"/>
      <c r="H7" s="344"/>
      <c r="I7" s="177"/>
      <c r="J7" s="175"/>
      <c r="K7" s="345"/>
      <c r="L7" s="345"/>
      <c r="M7" s="345"/>
      <c r="N7" s="345"/>
      <c r="O7" s="344"/>
      <c r="P7" s="344"/>
    </row>
    <row r="8" spans="2:16" ht="27.95" customHeight="1">
      <c r="B8" s="248"/>
      <c r="C8" s="342"/>
      <c r="D8" s="342"/>
      <c r="E8" s="342"/>
      <c r="F8" s="342"/>
      <c r="G8" s="342"/>
      <c r="H8" s="342"/>
      <c r="I8" s="178"/>
      <c r="J8" s="176"/>
      <c r="K8" s="343"/>
      <c r="L8" s="343"/>
      <c r="M8" s="343"/>
      <c r="N8" s="343"/>
      <c r="O8" s="342"/>
      <c r="P8" s="342"/>
    </row>
    <row r="9" spans="2:16" ht="27.95" customHeight="1">
      <c r="B9" s="247"/>
      <c r="C9" s="344"/>
      <c r="D9" s="344"/>
      <c r="E9" s="344"/>
      <c r="F9" s="344"/>
      <c r="G9" s="344"/>
      <c r="H9" s="344"/>
      <c r="I9" s="177"/>
      <c r="J9" s="175"/>
      <c r="K9" s="345"/>
      <c r="L9" s="345"/>
      <c r="M9" s="345"/>
      <c r="N9" s="345"/>
      <c r="O9" s="344"/>
      <c r="P9" s="344"/>
    </row>
    <row r="10" spans="2:16" ht="27.95" customHeight="1">
      <c r="B10" s="248"/>
      <c r="C10" s="342"/>
      <c r="D10" s="342"/>
      <c r="E10" s="342"/>
      <c r="F10" s="342"/>
      <c r="G10" s="342"/>
      <c r="H10" s="342"/>
      <c r="I10" s="178"/>
      <c r="J10" s="176"/>
      <c r="K10" s="343"/>
      <c r="L10" s="343"/>
      <c r="M10" s="343"/>
      <c r="N10" s="343"/>
      <c r="O10" s="342"/>
      <c r="P10" s="342"/>
    </row>
    <row r="11" spans="2:16" ht="27.95" customHeight="1">
      <c r="B11" s="247"/>
      <c r="C11" s="344"/>
      <c r="D11" s="344"/>
      <c r="E11" s="344"/>
      <c r="F11" s="344"/>
      <c r="G11" s="344"/>
      <c r="H11" s="344"/>
      <c r="I11" s="177"/>
      <c r="J11" s="175"/>
      <c r="K11" s="345"/>
      <c r="L11" s="345"/>
      <c r="M11" s="345"/>
      <c r="N11" s="345"/>
      <c r="O11" s="344"/>
      <c r="P11" s="344"/>
    </row>
    <row r="12" spans="2:16" ht="27.95" customHeight="1">
      <c r="B12" s="248"/>
      <c r="C12" s="342"/>
      <c r="D12" s="342"/>
      <c r="E12" s="342"/>
      <c r="F12" s="342"/>
      <c r="G12" s="342"/>
      <c r="H12" s="342"/>
      <c r="I12" s="178"/>
      <c r="J12" s="176"/>
      <c r="K12" s="343"/>
      <c r="L12" s="343"/>
      <c r="M12" s="343"/>
      <c r="N12" s="343"/>
      <c r="O12" s="342"/>
      <c r="P12" s="342"/>
    </row>
    <row r="13" spans="2:16" ht="27.95" customHeight="1">
      <c r="B13" s="247"/>
      <c r="C13" s="344"/>
      <c r="D13" s="344"/>
      <c r="E13" s="344"/>
      <c r="F13" s="344"/>
      <c r="G13" s="344"/>
      <c r="H13" s="344"/>
      <c r="I13" s="177"/>
      <c r="J13" s="175"/>
      <c r="K13" s="345"/>
      <c r="L13" s="345"/>
      <c r="M13" s="345"/>
      <c r="N13" s="345"/>
      <c r="O13" s="344"/>
      <c r="P13" s="344"/>
    </row>
    <row r="14" spans="2:16" ht="27.95" customHeight="1">
      <c r="B14" s="248"/>
      <c r="C14" s="342"/>
      <c r="D14" s="342"/>
      <c r="E14" s="342"/>
      <c r="F14" s="342"/>
      <c r="G14" s="342"/>
      <c r="H14" s="342"/>
      <c r="I14" s="178"/>
      <c r="J14" s="176"/>
      <c r="K14" s="343"/>
      <c r="L14" s="343"/>
      <c r="M14" s="343"/>
      <c r="N14" s="343"/>
      <c r="O14" s="342"/>
      <c r="P14" s="342"/>
    </row>
    <row r="15" spans="2:16" ht="27.95" customHeight="1">
      <c r="B15" s="247"/>
      <c r="C15" s="344"/>
      <c r="D15" s="344"/>
      <c r="E15" s="344"/>
      <c r="F15" s="344"/>
      <c r="G15" s="344"/>
      <c r="H15" s="344"/>
      <c r="I15" s="177"/>
      <c r="J15" s="175"/>
      <c r="K15" s="345"/>
      <c r="L15" s="345"/>
      <c r="M15" s="345"/>
      <c r="N15" s="345"/>
      <c r="O15" s="344"/>
      <c r="P15" s="344"/>
    </row>
    <row r="16" spans="2:16" ht="27.95" customHeight="1">
      <c r="B16" s="248"/>
      <c r="C16" s="342"/>
      <c r="D16" s="342"/>
      <c r="E16" s="342"/>
      <c r="F16" s="342"/>
      <c r="G16" s="342"/>
      <c r="H16" s="342"/>
      <c r="I16" s="178"/>
      <c r="J16" s="176"/>
      <c r="K16" s="343"/>
      <c r="L16" s="343"/>
      <c r="M16" s="343"/>
      <c r="N16" s="343"/>
      <c r="O16" s="342"/>
      <c r="P16" s="342"/>
    </row>
    <row r="17" spans="2:16" ht="27.95" customHeight="1">
      <c r="B17" s="247"/>
      <c r="C17" s="344"/>
      <c r="D17" s="344"/>
      <c r="E17" s="344"/>
      <c r="F17" s="344"/>
      <c r="G17" s="344"/>
      <c r="H17" s="344"/>
      <c r="I17" s="177"/>
      <c r="J17" s="175"/>
      <c r="K17" s="345"/>
      <c r="L17" s="345"/>
      <c r="M17" s="345"/>
      <c r="N17" s="345"/>
      <c r="O17" s="344"/>
      <c r="P17" s="344"/>
    </row>
    <row r="18" spans="2:16" ht="27.95" customHeight="1">
      <c r="B18" s="248"/>
      <c r="C18" s="342"/>
      <c r="D18" s="342"/>
      <c r="E18" s="342"/>
      <c r="F18" s="342"/>
      <c r="G18" s="342"/>
      <c r="H18" s="342"/>
      <c r="I18" s="178"/>
      <c r="J18" s="176"/>
      <c r="K18" s="343"/>
      <c r="L18" s="343"/>
      <c r="M18" s="343"/>
      <c r="N18" s="343"/>
      <c r="O18" s="342"/>
      <c r="P18" s="342"/>
    </row>
    <row r="19" spans="2:16" ht="27.95" customHeight="1">
      <c r="B19" s="247"/>
      <c r="C19" s="344"/>
      <c r="D19" s="344"/>
      <c r="E19" s="344"/>
      <c r="F19" s="344"/>
      <c r="G19" s="344"/>
      <c r="H19" s="344"/>
      <c r="I19" s="177"/>
      <c r="J19" s="175"/>
      <c r="K19" s="345"/>
      <c r="L19" s="345"/>
      <c r="M19" s="345"/>
      <c r="N19" s="345"/>
      <c r="O19" s="344"/>
      <c r="P19" s="344"/>
    </row>
    <row r="20" spans="2:16" ht="27.95" customHeight="1">
      <c r="B20" s="248"/>
      <c r="C20" s="342"/>
      <c r="D20" s="342"/>
      <c r="E20" s="342"/>
      <c r="F20" s="342"/>
      <c r="G20" s="342"/>
      <c r="H20" s="342"/>
      <c r="I20" s="178"/>
      <c r="J20" s="176"/>
      <c r="K20" s="343"/>
      <c r="L20" s="343"/>
      <c r="M20" s="343"/>
      <c r="N20" s="343"/>
      <c r="O20" s="342"/>
      <c r="P20" s="342"/>
    </row>
    <row r="21" spans="2:16" ht="27.95" customHeight="1">
      <c r="B21" s="247"/>
      <c r="C21" s="344"/>
      <c r="D21" s="344"/>
      <c r="E21" s="344"/>
      <c r="F21" s="344"/>
      <c r="G21" s="344"/>
      <c r="H21" s="344"/>
      <c r="I21" s="177"/>
      <c r="J21" s="175"/>
      <c r="K21" s="345"/>
      <c r="L21" s="345"/>
      <c r="M21" s="345"/>
      <c r="N21" s="345"/>
      <c r="O21" s="344"/>
      <c r="P21" s="344"/>
    </row>
    <row r="22" spans="2:16" ht="27.95" customHeight="1">
      <c r="B22" s="248"/>
      <c r="C22" s="342"/>
      <c r="D22" s="342"/>
      <c r="E22" s="342"/>
      <c r="F22" s="342"/>
      <c r="G22" s="342"/>
      <c r="H22" s="342"/>
      <c r="I22" s="178"/>
      <c r="J22" s="176"/>
      <c r="K22" s="343"/>
      <c r="L22" s="343"/>
      <c r="M22" s="343"/>
      <c r="N22" s="343"/>
      <c r="O22" s="342"/>
      <c r="P22" s="342"/>
    </row>
    <row r="23" spans="2:16" ht="27.95" customHeight="1">
      <c r="B23" s="247"/>
      <c r="C23" s="344"/>
      <c r="D23" s="344"/>
      <c r="E23" s="344"/>
      <c r="F23" s="344"/>
      <c r="G23" s="344"/>
      <c r="H23" s="344"/>
      <c r="I23" s="177"/>
      <c r="J23" s="175"/>
      <c r="K23" s="345"/>
      <c r="L23" s="345"/>
      <c r="M23" s="345"/>
      <c r="N23" s="345"/>
      <c r="O23" s="344"/>
      <c r="P23" s="344"/>
    </row>
    <row r="24" spans="2:16" ht="27.95" customHeight="1">
      <c r="B24" s="248"/>
      <c r="C24" s="342"/>
      <c r="D24" s="342"/>
      <c r="E24" s="342"/>
      <c r="F24" s="342"/>
      <c r="G24" s="342"/>
      <c r="H24" s="342"/>
      <c r="I24" s="178"/>
      <c r="J24" s="176"/>
      <c r="K24" s="343"/>
      <c r="L24" s="343"/>
      <c r="M24" s="343"/>
      <c r="N24" s="343"/>
      <c r="O24" s="342"/>
      <c r="P24" s="342"/>
    </row>
    <row r="25" spans="2:16" ht="27.95" customHeight="1">
      <c r="B25" s="247"/>
      <c r="C25" s="344"/>
      <c r="D25" s="344"/>
      <c r="E25" s="344"/>
      <c r="F25" s="344"/>
      <c r="G25" s="344"/>
      <c r="H25" s="344"/>
      <c r="I25" s="177"/>
      <c r="J25" s="175"/>
      <c r="K25" s="345"/>
      <c r="L25" s="345"/>
      <c r="M25" s="345"/>
      <c r="N25" s="345"/>
      <c r="O25" s="344"/>
      <c r="P25" s="344"/>
    </row>
    <row r="26" spans="2:16" ht="27.95" customHeight="1">
      <c r="B26" s="248"/>
      <c r="C26" s="342"/>
      <c r="D26" s="342"/>
      <c r="E26" s="342"/>
      <c r="F26" s="342"/>
      <c r="G26" s="342"/>
      <c r="H26" s="342"/>
      <c r="I26" s="178"/>
      <c r="J26" s="176"/>
      <c r="K26" s="343"/>
      <c r="L26" s="343"/>
      <c r="M26" s="343"/>
      <c r="N26" s="343"/>
      <c r="O26" s="342"/>
      <c r="P26" s="342"/>
    </row>
    <row r="27" spans="2:16" ht="27.95" customHeight="1">
      <c r="B27" s="247"/>
      <c r="C27" s="344"/>
      <c r="D27" s="344"/>
      <c r="E27" s="344"/>
      <c r="F27" s="344"/>
      <c r="G27" s="344"/>
      <c r="H27" s="344"/>
      <c r="I27" s="177"/>
      <c r="J27" s="175"/>
      <c r="K27" s="345"/>
      <c r="L27" s="345"/>
      <c r="M27" s="345"/>
      <c r="N27" s="345"/>
      <c r="O27" s="344"/>
      <c r="P27" s="344"/>
    </row>
    <row r="28" spans="2:16" ht="27.95" customHeight="1">
      <c r="B28" s="248"/>
      <c r="C28" s="342"/>
      <c r="D28" s="342"/>
      <c r="E28" s="342"/>
      <c r="F28" s="342"/>
      <c r="G28" s="342"/>
      <c r="H28" s="342"/>
      <c r="I28" s="178"/>
      <c r="J28" s="176"/>
      <c r="K28" s="343"/>
      <c r="L28" s="343"/>
      <c r="M28" s="343"/>
      <c r="N28" s="343"/>
      <c r="O28" s="342"/>
      <c r="P28" s="342"/>
    </row>
    <row r="29" spans="2:16" ht="27.95" customHeight="1">
      <c r="B29" s="247"/>
      <c r="C29" s="344"/>
      <c r="D29" s="344"/>
      <c r="E29" s="344"/>
      <c r="F29" s="344"/>
      <c r="G29" s="344"/>
      <c r="H29" s="344"/>
      <c r="I29" s="177"/>
      <c r="J29" s="175"/>
      <c r="K29" s="345"/>
      <c r="L29" s="345"/>
      <c r="M29" s="345"/>
      <c r="N29" s="345"/>
      <c r="O29" s="344"/>
      <c r="P29" s="344"/>
    </row>
    <row r="30" spans="2:16">
      <c r="K30" s="347" t="s">
        <v>12</v>
      </c>
      <c r="L30" s="348"/>
      <c r="M30" s="379"/>
      <c r="N30" s="380"/>
      <c r="O30" s="160"/>
      <c r="P30" s="161"/>
    </row>
  </sheetData>
  <mergeCells count="134">
    <mergeCell ref="N2:O2"/>
    <mergeCell ref="N3:P3"/>
    <mergeCell ref="C4:E4"/>
    <mergeCell ref="F4:H4"/>
    <mergeCell ref="K4:L4"/>
    <mergeCell ref="M4:N4"/>
    <mergeCell ref="O4:P4"/>
    <mergeCell ref="O18:P18"/>
    <mergeCell ref="C19:E19"/>
    <mergeCell ref="F19:H19"/>
    <mergeCell ref="K19:L19"/>
    <mergeCell ref="K17:L17"/>
    <mergeCell ref="C5:E5"/>
    <mergeCell ref="F5:H5"/>
    <mergeCell ref="K5:L5"/>
    <mergeCell ref="M5:N5"/>
    <mergeCell ref="O5:P5"/>
    <mergeCell ref="C6:E6"/>
    <mergeCell ref="F6:H6"/>
    <mergeCell ref="K6:L6"/>
    <mergeCell ref="M6:N6"/>
    <mergeCell ref="O6:P6"/>
    <mergeCell ref="C7:E7"/>
    <mergeCell ref="F7:H7"/>
    <mergeCell ref="K7:L7"/>
    <mergeCell ref="M7:N7"/>
    <mergeCell ref="O7:P7"/>
    <mergeCell ref="C8:E8"/>
    <mergeCell ref="F8:H8"/>
    <mergeCell ref="K8:L8"/>
    <mergeCell ref="M8:N8"/>
    <mergeCell ref="O8:P8"/>
    <mergeCell ref="C9:E9"/>
    <mergeCell ref="F9:H9"/>
    <mergeCell ref="K9:L9"/>
    <mergeCell ref="M9:N9"/>
    <mergeCell ref="O9:P9"/>
    <mergeCell ref="C10:E10"/>
    <mergeCell ref="F10:H10"/>
    <mergeCell ref="K10:L10"/>
    <mergeCell ref="M10:N10"/>
    <mergeCell ref="O10:P10"/>
    <mergeCell ref="C11:E11"/>
    <mergeCell ref="F11:H11"/>
    <mergeCell ref="K11:L11"/>
    <mergeCell ref="M11:N11"/>
    <mergeCell ref="O11:P11"/>
    <mergeCell ref="C12:E12"/>
    <mergeCell ref="F12:H12"/>
    <mergeCell ref="K12:L12"/>
    <mergeCell ref="M12:N12"/>
    <mergeCell ref="O12:P12"/>
    <mergeCell ref="C13:E13"/>
    <mergeCell ref="F13:H13"/>
    <mergeCell ref="K13:L13"/>
    <mergeCell ref="M13:N13"/>
    <mergeCell ref="O13:P13"/>
    <mergeCell ref="C14:E14"/>
    <mergeCell ref="F14:H14"/>
    <mergeCell ref="K14:L14"/>
    <mergeCell ref="M14:N14"/>
    <mergeCell ref="O14:P14"/>
    <mergeCell ref="C15:E15"/>
    <mergeCell ref="F15:H15"/>
    <mergeCell ref="K15:L15"/>
    <mergeCell ref="M15:N15"/>
    <mergeCell ref="O15:P15"/>
    <mergeCell ref="C16:E16"/>
    <mergeCell ref="F16:H16"/>
    <mergeCell ref="K16:L16"/>
    <mergeCell ref="M16:N16"/>
    <mergeCell ref="O16:P16"/>
    <mergeCell ref="C17:E17"/>
    <mergeCell ref="F17:H17"/>
    <mergeCell ref="M17:N17"/>
    <mergeCell ref="O17:P17"/>
    <mergeCell ref="C18:E18"/>
    <mergeCell ref="F18:H18"/>
    <mergeCell ref="K18:L18"/>
    <mergeCell ref="M18:N18"/>
    <mergeCell ref="C29:E29"/>
    <mergeCell ref="F29:H29"/>
    <mergeCell ref="K29:L29"/>
    <mergeCell ref="M29:N29"/>
    <mergeCell ref="O29:P29"/>
    <mergeCell ref="C27:E27"/>
    <mergeCell ref="F27:H27"/>
    <mergeCell ref="K27:L27"/>
    <mergeCell ref="M27:N27"/>
    <mergeCell ref="O27:P27"/>
    <mergeCell ref="C28:E28"/>
    <mergeCell ref="F28:H28"/>
    <mergeCell ref="K28:L28"/>
    <mergeCell ref="M28:N28"/>
    <mergeCell ref="O28:P28"/>
    <mergeCell ref="M19:N19"/>
    <mergeCell ref="O19:P19"/>
    <mergeCell ref="C20:E20"/>
    <mergeCell ref="F20:H20"/>
    <mergeCell ref="K20:L20"/>
    <mergeCell ref="M20:N20"/>
    <mergeCell ref="O20:P20"/>
    <mergeCell ref="K30:L30"/>
    <mergeCell ref="M30:N30"/>
    <mergeCell ref="C23:E23"/>
    <mergeCell ref="F23:H23"/>
    <mergeCell ref="K23:L23"/>
    <mergeCell ref="M23:N23"/>
    <mergeCell ref="O23:P23"/>
    <mergeCell ref="C24:E24"/>
    <mergeCell ref="F24:H24"/>
    <mergeCell ref="K24:L24"/>
    <mergeCell ref="M24:N24"/>
    <mergeCell ref="O24:P24"/>
    <mergeCell ref="C25:E25"/>
    <mergeCell ref="F25:H25"/>
    <mergeCell ref="K25:L25"/>
    <mergeCell ref="M25:N25"/>
    <mergeCell ref="O25:P25"/>
    <mergeCell ref="C26:E26"/>
    <mergeCell ref="F26:H26"/>
    <mergeCell ref="K26:L26"/>
    <mergeCell ref="M26:N26"/>
    <mergeCell ref="O26:P26"/>
    <mergeCell ref="C21:E21"/>
    <mergeCell ref="F21:H21"/>
    <mergeCell ref="K21:L21"/>
    <mergeCell ref="M21:N21"/>
    <mergeCell ref="O21:P21"/>
    <mergeCell ref="C22:E22"/>
    <mergeCell ref="F22:H22"/>
    <mergeCell ref="K22:L22"/>
    <mergeCell ref="M22:N22"/>
    <mergeCell ref="O22:P22"/>
  </mergeCells>
  <phoneticPr fontId="1"/>
  <conditionalFormatting sqref="I1:I1048576">
    <cfRule type="expression" dxfId="95" priority="1">
      <formula>AND(ROW()&gt;=5,I1=INT(I1))</formula>
    </cfRule>
    <cfRule type="expression" dxfId="94" priority="2">
      <formula>AND(ROW()&gt;=5,I1&lt;&gt;INT(I1))</formula>
    </cfRule>
  </conditionalFormatting>
  <conditionalFormatting sqref="K1:L1048576">
    <cfRule type="expression" dxfId="93" priority="3">
      <formula>AND(TanDispCtrl&lt;=0, ROW()&gt;=5,K1*10&lt;&gt;INT(K1)*10)</formula>
    </cfRule>
    <cfRule type="expression" dxfId="92" priority="4">
      <formula>AND(TanDispCtrl=1, ROW()&gt;=5,K1*100&lt;&gt;INT(K1)*100)</formula>
    </cfRule>
    <cfRule type="expression" dxfId="91" priority="5">
      <formula>AND(TanDispCtrl = 1, ROW()&gt;=5,K1=INT(K1))</formula>
    </cfRule>
    <cfRule type="expression" dxfId="90" priority="6">
      <formula>AND(TanDispCtrl = 1, ROW()&gt;=5,K1&lt;&gt;INT(K1))</formula>
    </cfRule>
    <cfRule type="expression" dxfId="89" priority="7">
      <formula>AND(TanDispCtrl = 2, ROW()&gt;=5,K1=INT(K1))</formula>
    </cfRule>
    <cfRule type="expression" dxfId="88" priority="8">
      <formula>AND(TanDispCtrl = 2, ROW()&gt;=5,K1&lt;&gt;INT(K1))</formula>
    </cfRule>
  </conditionalFormatting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4"/>
  <dimension ref="B1:Q38"/>
  <sheetViews>
    <sheetView showGridLines="0" zoomScaleNormal="100" workbookViewId="0"/>
  </sheetViews>
  <sheetFormatPr defaultRowHeight="15.75"/>
  <cols>
    <col min="1" max="1" width="3.625" style="98" customWidth="1"/>
    <col min="2" max="2" width="5.625" style="98" customWidth="1"/>
    <col min="3" max="3" width="5" style="98" customWidth="1"/>
    <col min="4" max="4" width="1.375" style="98" customWidth="1"/>
    <col min="5" max="5" width="15.625" style="98" customWidth="1"/>
    <col min="6" max="6" width="6.5" style="98" customWidth="1"/>
    <col min="7" max="7" width="6.625" style="98" customWidth="1"/>
    <col min="8" max="8" width="7.375" style="98" customWidth="1"/>
    <col min="9" max="10" width="5.625" style="98" customWidth="1"/>
    <col min="11" max="11" width="3.625" style="98" customWidth="1"/>
    <col min="12" max="12" width="11.625" style="98" customWidth="1"/>
    <col min="13" max="13" width="7.625" style="98" customWidth="1"/>
    <col min="14" max="14" width="1.625" style="98" customWidth="1"/>
    <col min="15" max="15" width="11.625" style="98" customWidth="1"/>
    <col min="16" max="16" width="5.625" style="98" customWidth="1"/>
    <col min="17" max="17" width="0" style="98" hidden="1" customWidth="1"/>
    <col min="18" max="16384" width="9" style="98"/>
  </cols>
  <sheetData>
    <row r="1" spans="2:17">
      <c r="I1" s="388" t="str">
        <f>"　 　" &amp; Syomei</f>
        <v>　 　請  求  書</v>
      </c>
      <c r="J1" s="388"/>
      <c r="K1" s="388"/>
      <c r="L1" s="388"/>
      <c r="M1" s="346" t="str">
        <f t="shared" ref="M1" si="0" xml:space="preserve"> IF(Q1&lt;&gt;"","受注番号　"&amp;Q1,"")</f>
        <v>受注番号　工事-00001</v>
      </c>
      <c r="N1" s="346"/>
      <c r="O1" s="346"/>
      <c r="Q1" s="98" t="str">
        <f>IF(JuchuNo="","",JuchuNo)</f>
        <v>工事-00001</v>
      </c>
    </row>
    <row r="2" spans="2:17">
      <c r="D2" s="105" t="str">
        <f>KokyakuYubinNo_Text</f>
        <v>〒220-0005</v>
      </c>
      <c r="I2" s="388"/>
      <c r="J2" s="388"/>
      <c r="K2" s="388"/>
      <c r="L2" s="388"/>
      <c r="M2" s="294" t="str">
        <f t="shared" ref="M2" si="1">"請求番号　"&amp;Q2</f>
        <v>請求番号　12345678</v>
      </c>
      <c r="N2" s="294"/>
      <c r="O2" s="294"/>
      <c r="Q2" s="98">
        <f>SeikyuNo</f>
        <v>12345678</v>
      </c>
    </row>
    <row r="3" spans="2:17">
      <c r="D3" s="290" t="str">
        <f>KokyakuJusyo</f>
        <v>神奈川県横浜市西区南幸1-4</v>
      </c>
      <c r="E3" s="298"/>
      <c r="F3" s="298"/>
      <c r="G3" s="298"/>
      <c r="H3" s="298"/>
      <c r="M3" s="326">
        <f t="shared" ref="M3" si="2">Q3</f>
        <v>43100</v>
      </c>
      <c r="N3" s="326"/>
      <c r="O3" s="326"/>
      <c r="Q3" s="98">
        <f>SeikyuOutDate_Text</f>
        <v>43100</v>
      </c>
    </row>
    <row r="4" spans="2:17" ht="30.75" customHeight="1">
      <c r="B4" s="164"/>
      <c r="C4" s="164"/>
      <c r="D4" s="377" t="str">
        <f>Kokyakumei_Keisyo</f>
        <v xml:space="preserve">▲▲▲▲建設株式会社 </v>
      </c>
      <c r="E4" s="298"/>
      <c r="F4" s="298"/>
      <c r="G4" s="298"/>
      <c r="H4" s="298"/>
    </row>
    <row r="5" spans="2:17">
      <c r="B5" s="152"/>
      <c r="D5" s="331" t="str">
        <f>KokyakuTantosyamei_Text</f>
        <v>幸　由美子　様</v>
      </c>
      <c r="E5" s="298"/>
      <c r="F5" s="298"/>
      <c r="G5" s="298"/>
      <c r="H5" s="298"/>
    </row>
    <row r="6" spans="2:17">
      <c r="B6" s="105"/>
    </row>
    <row r="8" spans="2:17" ht="15" customHeight="1">
      <c r="B8" s="98" t="s">
        <v>40</v>
      </c>
    </row>
    <row r="9" spans="2:17" ht="15" customHeight="1">
      <c r="B9" s="523" t="str">
        <f>DispKeigenRate_Text</f>
        <v>8%対象合計</v>
      </c>
      <c r="C9" s="523"/>
      <c r="D9" s="523"/>
      <c r="E9" s="528" t="str">
        <f>IF(DispKeigenRate="","",TEXT(KeigenObjNow, "#,##0") &amp; " / " &amp; TEXT(KeigenObjTotal, "#,##0"))</f>
        <v>250,000 / 250,000</v>
      </c>
      <c r="F9" s="515"/>
      <c r="G9" s="515"/>
    </row>
    <row r="10" spans="2:17" ht="15" customHeight="1">
      <c r="B10" s="523" t="str">
        <f>IF(DispKeigenRate="","","上記消費税")</f>
        <v>上記消費税</v>
      </c>
      <c r="C10" s="523"/>
      <c r="D10" s="523"/>
      <c r="E10" s="528">
        <f>IF(DispKeigenRate="","",KeigenNow)</f>
        <v>800</v>
      </c>
      <c r="F10" s="515"/>
      <c r="G10" s="515"/>
    </row>
    <row r="11" spans="2:17" ht="15" customHeight="1">
      <c r="B11" s="523" t="str">
        <f>IF(TaxCalType=0,"請求工事金額",IF(DispHyojunRate&lt;&gt;"",DispHyojunRate_Text,""))</f>
        <v>10%対象合計</v>
      </c>
      <c r="C11" s="523"/>
      <c r="D11" s="523"/>
      <c r="E11" s="528" t="str">
        <f>TEXT(IF(TaxCalType=1,HyojunObjNow,ZeibetuSeikyuGokeiKingaku), "#,##0;[赤]-#,##0") &amp; " / " &amp; TEXT(IF(TaxCalType=1,HyojunObjTotal,BaseZeibetuSeikyuGokeiKingaku), "#,##0;[赤]-#,##0")</f>
        <v>250,000 / 250,000</v>
      </c>
      <c r="F11" s="515"/>
      <c r="G11" s="515"/>
    </row>
    <row r="12" spans="2:17" ht="15" customHeight="1">
      <c r="B12" s="523" t="str">
        <f>IF(TaxCalType=0,DispSyohiZeiRate_Text,IF($B$11&lt;&gt;"","上記消費税",""))</f>
        <v>上記消費税</v>
      </c>
      <c r="C12" s="523"/>
      <c r="D12" s="523"/>
      <c r="E12" s="528">
        <f>IF(TaxCalType=1,HyojunNow,SyohiZeiKingaku)</f>
        <v>1000</v>
      </c>
      <c r="F12" s="515"/>
      <c r="G12" s="515"/>
    </row>
    <row r="13" spans="2:17" ht="20.100000000000001" customHeight="1">
      <c r="B13" s="524" t="s">
        <v>148</v>
      </c>
      <c r="C13" s="521"/>
      <c r="D13" s="521"/>
      <c r="E13" s="526">
        <f>ZeikomiSeikyuGokeiKingaku</f>
        <v>1080000</v>
      </c>
      <c r="F13" s="522"/>
      <c r="G13" s="522"/>
    </row>
    <row r="14" spans="2:17" ht="9.9499999999999993" customHeight="1">
      <c r="B14" s="105"/>
      <c r="E14" s="105"/>
      <c r="F14" s="155"/>
      <c r="G14" s="155"/>
    </row>
    <row r="15" spans="2:17">
      <c r="B15" s="325" t="str">
        <f>Komokumei_Text</f>
        <v>工事件名</v>
      </c>
      <c r="C15" s="325"/>
      <c r="D15" s="156" t="s">
        <v>2</v>
      </c>
      <c r="E15" s="287" t="str">
        <f>KojiKenmei_Text</f>
        <v>横浜海岸ビル　内装工事</v>
      </c>
      <c r="F15" s="316"/>
      <c r="G15" s="316"/>
      <c r="H15" s="316"/>
      <c r="I15" s="110" t="s">
        <v>42</v>
      </c>
      <c r="J15" s="287" t="str">
        <f>GenbaJyusyo_Text</f>
        <v>神奈川県横浜市港北区新横浜2-6-3</v>
      </c>
      <c r="K15" s="316"/>
      <c r="L15" s="316"/>
      <c r="M15" s="316"/>
      <c r="N15" s="316"/>
      <c r="O15" s="316"/>
    </row>
    <row r="16" spans="2:17">
      <c r="B16" s="327" t="s">
        <v>1</v>
      </c>
      <c r="C16" s="327"/>
      <c r="D16" s="126" t="s">
        <v>2</v>
      </c>
      <c r="E16" s="328" t="str">
        <f>Biko_Text</f>
        <v>現金振込に限る</v>
      </c>
      <c r="F16" s="365"/>
      <c r="G16" s="365"/>
      <c r="H16" s="365"/>
      <c r="I16" s="327"/>
      <c r="J16" s="327"/>
      <c r="K16" s="153"/>
      <c r="L16" s="153"/>
      <c r="M16" s="153"/>
      <c r="N16" s="153"/>
      <c r="O16" s="153"/>
    </row>
    <row r="17" spans="2:16" ht="15.75" customHeight="1">
      <c r="B17" s="332" t="s">
        <v>33</v>
      </c>
      <c r="C17" s="332"/>
      <c r="D17" s="157" t="s">
        <v>49</v>
      </c>
      <c r="E17" s="333" t="str">
        <f>Bankmei1</f>
        <v>三菱東京UFJ銀行</v>
      </c>
      <c r="F17" s="333"/>
      <c r="G17" s="335" t="str">
        <f>Sitenmei1</f>
        <v>新宿支店</v>
      </c>
      <c r="H17" s="335"/>
      <c r="I17" s="336" t="str">
        <f>KozaSyubetu1</f>
        <v>当座</v>
      </c>
      <c r="J17" s="336"/>
      <c r="K17" s="334" t="str">
        <f>KozaNo1</f>
        <v>0000000</v>
      </c>
      <c r="L17" s="334"/>
      <c r="M17" s="339" t="str">
        <f>Meigininmei1</f>
        <v>カ）プラスバイプラス1</v>
      </c>
      <c r="N17" s="339"/>
      <c r="O17" s="339"/>
      <c r="P17" s="104"/>
    </row>
    <row r="18" spans="2:16" s="105" customFormat="1" ht="15.75" customHeight="1">
      <c r="B18" s="296"/>
      <c r="C18" s="296"/>
      <c r="D18" s="106"/>
      <c r="E18" s="333" t="str">
        <f>Bankmei2</f>
        <v>楽天銀行</v>
      </c>
      <c r="F18" s="333"/>
      <c r="G18" s="333" t="str">
        <f>Sitenmei2</f>
        <v>本店営業部</v>
      </c>
      <c r="H18" s="333"/>
      <c r="I18" s="337" t="str">
        <f>KozaSyubetu2</f>
        <v>普通</v>
      </c>
      <c r="J18" s="337"/>
      <c r="K18" s="340" t="str">
        <f>KozaNo2</f>
        <v>3141592</v>
      </c>
      <c r="L18" s="340"/>
      <c r="M18" s="290" t="str">
        <f>Meigininmei2</f>
        <v>カ）プラスバイプラス2</v>
      </c>
      <c r="N18" s="290"/>
      <c r="O18" s="290"/>
    </row>
    <row r="19" spans="2:16" ht="15.75" customHeight="1">
      <c r="B19" s="108"/>
      <c r="C19" s="108"/>
      <c r="D19" s="108"/>
      <c r="E19" s="294" t="str">
        <f>Bankmei3</f>
        <v>ぐんまみらい信用組合</v>
      </c>
      <c r="F19" s="294"/>
      <c r="G19" s="294" t="str">
        <f>Sitenmei3</f>
        <v>ぐんまみらいセンター</v>
      </c>
      <c r="H19" s="294"/>
      <c r="I19" s="338" t="str">
        <f>KozaSyubetu3</f>
        <v>普通</v>
      </c>
      <c r="J19" s="338"/>
      <c r="K19" s="341" t="str">
        <f>KozaNo3</f>
        <v>1234567</v>
      </c>
      <c r="L19" s="341"/>
      <c r="M19" s="287" t="str">
        <f>Meigininmei3</f>
        <v>カ）プラスバイプラス3</v>
      </c>
      <c r="N19" s="287"/>
      <c r="O19" s="287"/>
      <c r="P19" s="105"/>
    </row>
    <row r="20" spans="2:16" ht="9.9499999999999993" customHeight="1">
      <c r="B20" s="376"/>
      <c r="C20" s="376"/>
      <c r="D20" s="172"/>
      <c r="E20" s="173"/>
      <c r="F20" s="170"/>
      <c r="G20" s="170"/>
      <c r="H20" s="170"/>
      <c r="I20" s="376"/>
      <c r="J20" s="376"/>
      <c r="K20" s="173"/>
      <c r="L20" s="170"/>
      <c r="M20" s="170"/>
      <c r="N20" s="170"/>
      <c r="O20" s="170"/>
    </row>
    <row r="21" spans="2:16">
      <c r="B21" s="105" t="s">
        <v>35</v>
      </c>
      <c r="I21" s="363"/>
      <c r="J21" s="363"/>
    </row>
    <row r="22" spans="2:16" s="105" customFormat="1" ht="20.100000000000001" customHeight="1">
      <c r="B22" s="179" t="s">
        <v>3</v>
      </c>
      <c r="C22" s="389" t="s">
        <v>4</v>
      </c>
      <c r="D22" s="389"/>
      <c r="E22" s="389"/>
      <c r="F22" s="389" t="s">
        <v>5</v>
      </c>
      <c r="G22" s="389"/>
      <c r="H22" s="389"/>
      <c r="I22" s="390" t="s">
        <v>9</v>
      </c>
      <c r="J22" s="391"/>
      <c r="K22" s="391"/>
      <c r="L22" s="391"/>
      <c r="M22" s="180" t="s">
        <v>41</v>
      </c>
      <c r="N22" s="389" t="s">
        <v>1</v>
      </c>
      <c r="O22" s="389"/>
    </row>
    <row r="23" spans="2:16" ht="27.95" customHeight="1">
      <c r="B23" s="247"/>
      <c r="C23" s="344"/>
      <c r="D23" s="344"/>
      <c r="E23" s="344"/>
      <c r="F23" s="344"/>
      <c r="G23" s="344"/>
      <c r="H23" s="344"/>
      <c r="I23" s="369"/>
      <c r="J23" s="370"/>
      <c r="K23" s="166"/>
      <c r="L23" s="167"/>
      <c r="M23" s="226"/>
      <c r="N23" s="312"/>
      <c r="O23" s="312"/>
    </row>
    <row r="24" spans="2:16" ht="27.95" customHeight="1">
      <c r="B24" s="248"/>
      <c r="C24" s="342"/>
      <c r="D24" s="342"/>
      <c r="E24" s="342"/>
      <c r="F24" s="342"/>
      <c r="G24" s="342"/>
      <c r="H24" s="342"/>
      <c r="I24" s="371"/>
      <c r="J24" s="372"/>
      <c r="K24" s="168"/>
      <c r="L24" s="169"/>
      <c r="M24" s="227"/>
      <c r="N24" s="317"/>
      <c r="O24" s="317"/>
    </row>
    <row r="25" spans="2:16" ht="27.95" customHeight="1">
      <c r="B25" s="247"/>
      <c r="C25" s="344"/>
      <c r="D25" s="344"/>
      <c r="E25" s="344"/>
      <c r="F25" s="344"/>
      <c r="G25" s="344"/>
      <c r="H25" s="344"/>
      <c r="I25" s="369"/>
      <c r="J25" s="370"/>
      <c r="K25" s="166"/>
      <c r="L25" s="167"/>
      <c r="M25" s="226"/>
      <c r="N25" s="312"/>
      <c r="O25" s="312"/>
    </row>
    <row r="26" spans="2:16" ht="27.95" customHeight="1">
      <c r="B26" s="248"/>
      <c r="C26" s="342"/>
      <c r="D26" s="342"/>
      <c r="E26" s="342"/>
      <c r="F26" s="342"/>
      <c r="G26" s="342"/>
      <c r="H26" s="342"/>
      <c r="I26" s="371"/>
      <c r="J26" s="372"/>
      <c r="K26" s="168"/>
      <c r="L26" s="169"/>
      <c r="M26" s="227"/>
      <c r="N26" s="317"/>
      <c r="O26" s="317"/>
    </row>
    <row r="27" spans="2:16" ht="27.95" customHeight="1">
      <c r="B27" s="247"/>
      <c r="C27" s="344"/>
      <c r="D27" s="344"/>
      <c r="E27" s="344"/>
      <c r="F27" s="344"/>
      <c r="G27" s="344"/>
      <c r="H27" s="344"/>
      <c r="I27" s="369"/>
      <c r="J27" s="370"/>
      <c r="K27" s="166"/>
      <c r="L27" s="167"/>
      <c r="M27" s="226"/>
      <c r="N27" s="312"/>
      <c r="O27" s="312"/>
    </row>
    <row r="28" spans="2:16" ht="27.95" customHeight="1">
      <c r="B28" s="248"/>
      <c r="C28" s="342"/>
      <c r="D28" s="342"/>
      <c r="E28" s="342"/>
      <c r="F28" s="342"/>
      <c r="G28" s="342"/>
      <c r="H28" s="342"/>
      <c r="I28" s="371"/>
      <c r="J28" s="372"/>
      <c r="K28" s="168"/>
      <c r="L28" s="169"/>
      <c r="M28" s="227"/>
      <c r="N28" s="317"/>
      <c r="O28" s="317"/>
    </row>
    <row r="29" spans="2:16" ht="27.95" customHeight="1">
      <c r="B29" s="247"/>
      <c r="C29" s="383"/>
      <c r="D29" s="384"/>
      <c r="E29" s="385"/>
      <c r="F29" s="383"/>
      <c r="G29" s="384"/>
      <c r="H29" s="385"/>
      <c r="I29" s="369"/>
      <c r="J29" s="370"/>
      <c r="K29" s="166"/>
      <c r="L29" s="167"/>
      <c r="M29" s="226"/>
      <c r="N29" s="386"/>
      <c r="O29" s="387"/>
    </row>
    <row r="30" spans="2:16" ht="27.95" customHeight="1">
      <c r="B30" s="248"/>
      <c r="C30" s="342"/>
      <c r="D30" s="342"/>
      <c r="E30" s="342"/>
      <c r="F30" s="342"/>
      <c r="G30" s="342"/>
      <c r="H30" s="342"/>
      <c r="I30" s="371"/>
      <c r="J30" s="372"/>
      <c r="K30" s="168"/>
      <c r="L30" s="169"/>
      <c r="M30" s="227"/>
      <c r="N30" s="317"/>
      <c r="O30" s="317"/>
    </row>
    <row r="31" spans="2:16" ht="27.95" customHeight="1">
      <c r="B31" s="247"/>
      <c r="C31" s="383"/>
      <c r="D31" s="384"/>
      <c r="E31" s="385"/>
      <c r="F31" s="383"/>
      <c r="G31" s="384"/>
      <c r="H31" s="385"/>
      <c r="I31" s="369"/>
      <c r="J31" s="370"/>
      <c r="K31" s="166"/>
      <c r="L31" s="167"/>
      <c r="M31" s="226"/>
      <c r="N31" s="386"/>
      <c r="O31" s="387"/>
    </row>
    <row r="32" spans="2:16" ht="27.95" customHeight="1">
      <c r="B32" s="248"/>
      <c r="C32" s="342"/>
      <c r="D32" s="342"/>
      <c r="E32" s="342"/>
      <c r="F32" s="342"/>
      <c r="G32" s="342"/>
      <c r="H32" s="342"/>
      <c r="I32" s="371"/>
      <c r="J32" s="372"/>
      <c r="K32" s="168"/>
      <c r="L32" s="169"/>
      <c r="M32" s="227"/>
      <c r="N32" s="317"/>
      <c r="O32" s="317"/>
    </row>
    <row r="33" spans="2:15" ht="27.95" customHeight="1">
      <c r="B33" s="247"/>
      <c r="C33" s="383"/>
      <c r="D33" s="384"/>
      <c r="E33" s="385"/>
      <c r="F33" s="383"/>
      <c r="G33" s="384"/>
      <c r="H33" s="385"/>
      <c r="I33" s="369"/>
      <c r="J33" s="370"/>
      <c r="K33" s="166"/>
      <c r="L33" s="167"/>
      <c r="M33" s="226"/>
      <c r="N33" s="386"/>
      <c r="O33" s="387"/>
    </row>
    <row r="34" spans="2:15" ht="27.95" customHeight="1">
      <c r="B34" s="248"/>
      <c r="C34" s="342"/>
      <c r="D34" s="342"/>
      <c r="E34" s="342"/>
      <c r="F34" s="342"/>
      <c r="G34" s="342"/>
      <c r="H34" s="342"/>
      <c r="I34" s="371"/>
      <c r="J34" s="372"/>
      <c r="K34" s="168"/>
      <c r="L34" s="169"/>
      <c r="M34" s="227"/>
      <c r="N34" s="317"/>
      <c r="O34" s="317"/>
    </row>
    <row r="35" spans="2:15" ht="27.95" customHeight="1">
      <c r="B35" s="247"/>
      <c r="C35" s="383"/>
      <c r="D35" s="384"/>
      <c r="E35" s="385"/>
      <c r="F35" s="383"/>
      <c r="G35" s="384"/>
      <c r="H35" s="385"/>
      <c r="I35" s="369"/>
      <c r="J35" s="370"/>
      <c r="K35" s="166"/>
      <c r="L35" s="167"/>
      <c r="M35" s="226"/>
      <c r="N35" s="386"/>
      <c r="O35" s="387"/>
    </row>
    <row r="36" spans="2:15" ht="27.95" customHeight="1">
      <c r="B36" s="248"/>
      <c r="C36" s="342"/>
      <c r="D36" s="342"/>
      <c r="E36" s="342"/>
      <c r="F36" s="342"/>
      <c r="G36" s="342"/>
      <c r="H36" s="342"/>
      <c r="I36" s="371"/>
      <c r="J36" s="372"/>
      <c r="K36" s="168"/>
      <c r="L36" s="169"/>
      <c r="M36" s="227"/>
      <c r="N36" s="317"/>
      <c r="O36" s="317"/>
    </row>
    <row r="37" spans="2:15" ht="27.95" customHeight="1">
      <c r="B37" s="247"/>
      <c r="C37" s="383"/>
      <c r="D37" s="384"/>
      <c r="E37" s="385"/>
      <c r="F37" s="383"/>
      <c r="G37" s="384"/>
      <c r="H37" s="385"/>
      <c r="I37" s="369"/>
      <c r="J37" s="370"/>
      <c r="K37" s="166"/>
      <c r="L37" s="167"/>
      <c r="M37" s="226"/>
      <c r="N37" s="386"/>
      <c r="O37" s="387"/>
    </row>
    <row r="38" spans="2:15">
      <c r="I38" s="351" t="s">
        <v>12</v>
      </c>
      <c r="J38" s="352"/>
      <c r="K38" s="352"/>
      <c r="L38" s="381"/>
      <c r="M38" s="382"/>
      <c r="N38" s="160"/>
      <c r="O38" s="161"/>
    </row>
  </sheetData>
  <mergeCells count="109">
    <mergeCell ref="M3:O3"/>
    <mergeCell ref="B15:C15"/>
    <mergeCell ref="B16:C16"/>
    <mergeCell ref="I16:J16"/>
    <mergeCell ref="E9:G9"/>
    <mergeCell ref="E11:G11"/>
    <mergeCell ref="E10:G10"/>
    <mergeCell ref="D3:H3"/>
    <mergeCell ref="D4:H4"/>
    <mergeCell ref="D5:H5"/>
    <mergeCell ref="E15:H15"/>
    <mergeCell ref="E16:H16"/>
    <mergeCell ref="J15:O15"/>
    <mergeCell ref="B9:D9"/>
    <mergeCell ref="B10:D10"/>
    <mergeCell ref="B11:D11"/>
    <mergeCell ref="B12:D12"/>
    <mergeCell ref="B13:D13"/>
    <mergeCell ref="E12:G12"/>
    <mergeCell ref="E13:G13"/>
    <mergeCell ref="I1:L2"/>
    <mergeCell ref="M1:O1"/>
    <mergeCell ref="M2:O2"/>
    <mergeCell ref="C24:E24"/>
    <mergeCell ref="F24:H24"/>
    <mergeCell ref="I24:J24"/>
    <mergeCell ref="N24:O24"/>
    <mergeCell ref="B20:C20"/>
    <mergeCell ref="I20:J20"/>
    <mergeCell ref="I21:J21"/>
    <mergeCell ref="C22:E22"/>
    <mergeCell ref="F22:H22"/>
    <mergeCell ref="I22:L22"/>
    <mergeCell ref="N22:O22"/>
    <mergeCell ref="C23:E23"/>
    <mergeCell ref="F23:H23"/>
    <mergeCell ref="I23:J23"/>
    <mergeCell ref="N23:O23"/>
    <mergeCell ref="M17:O17"/>
    <mergeCell ref="B18:C18"/>
    <mergeCell ref="E18:F18"/>
    <mergeCell ref="G18:H18"/>
    <mergeCell ref="I18:J18"/>
    <mergeCell ref="K18:L18"/>
    <mergeCell ref="C25:E25"/>
    <mergeCell ref="F25:H25"/>
    <mergeCell ref="I25:J25"/>
    <mergeCell ref="N25:O25"/>
    <mergeCell ref="C26:E26"/>
    <mergeCell ref="F26:H26"/>
    <mergeCell ref="I26:J26"/>
    <mergeCell ref="N26:O26"/>
    <mergeCell ref="C27:E27"/>
    <mergeCell ref="F27:H27"/>
    <mergeCell ref="I27:J27"/>
    <mergeCell ref="N27:O27"/>
    <mergeCell ref="C28:E28"/>
    <mergeCell ref="F28:H28"/>
    <mergeCell ref="I28:J28"/>
    <mergeCell ref="N28:O28"/>
    <mergeCell ref="C29:E29"/>
    <mergeCell ref="F29:H29"/>
    <mergeCell ref="I29:J29"/>
    <mergeCell ref="N29:O29"/>
    <mergeCell ref="C30:E30"/>
    <mergeCell ref="F30:H30"/>
    <mergeCell ref="I30:J30"/>
    <mergeCell ref="N30:O30"/>
    <mergeCell ref="C31:E31"/>
    <mergeCell ref="F31:H31"/>
    <mergeCell ref="I31:J31"/>
    <mergeCell ref="N31:O31"/>
    <mergeCell ref="C32:E32"/>
    <mergeCell ref="F32:H32"/>
    <mergeCell ref="I32:J32"/>
    <mergeCell ref="N32:O32"/>
    <mergeCell ref="C35:E35"/>
    <mergeCell ref="F35:H35"/>
    <mergeCell ref="I35:J35"/>
    <mergeCell ref="N35:O35"/>
    <mergeCell ref="C33:E33"/>
    <mergeCell ref="F33:H33"/>
    <mergeCell ref="I33:J33"/>
    <mergeCell ref="N33:O33"/>
    <mergeCell ref="C34:E34"/>
    <mergeCell ref="F34:H34"/>
    <mergeCell ref="I34:J34"/>
    <mergeCell ref="N34:O34"/>
    <mergeCell ref="L38:M38"/>
    <mergeCell ref="C36:E36"/>
    <mergeCell ref="F36:H36"/>
    <mergeCell ref="I36:J36"/>
    <mergeCell ref="N36:O36"/>
    <mergeCell ref="C37:E37"/>
    <mergeCell ref="F37:H37"/>
    <mergeCell ref="I37:J37"/>
    <mergeCell ref="N37:O37"/>
    <mergeCell ref="I38:K38"/>
    <mergeCell ref="M18:O18"/>
    <mergeCell ref="B17:C17"/>
    <mergeCell ref="E17:F17"/>
    <mergeCell ref="G17:H17"/>
    <mergeCell ref="I17:J17"/>
    <mergeCell ref="K17:L17"/>
    <mergeCell ref="E19:F19"/>
    <mergeCell ref="G19:H19"/>
    <mergeCell ref="I19:J19"/>
    <mergeCell ref="K19:L19"/>
    <mergeCell ref="M19:O19"/>
  </mergeCells>
  <phoneticPr fontId="1"/>
  <conditionalFormatting sqref="M1:O1">
    <cfRule type="expression" dxfId="87" priority="2" stopIfTrue="1">
      <formula xml:space="preserve"> $M$1 = ""</formula>
    </cfRule>
  </conditionalFormatting>
  <conditionalFormatting sqref="B9:G12">
    <cfRule type="expression" dxfId="86" priority="1">
      <formula>$B9&lt;&gt;""</formula>
    </cfRule>
  </conditionalFormatting>
  <pageMargins left="0.25" right="0.25" top="0.75" bottom="0.75" header="0.3" footer="0.3"/>
  <pageSetup paperSize="9" fitToWidth="0" fitToHeight="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5"/>
  <dimension ref="B2:O30"/>
  <sheetViews>
    <sheetView showGridLines="0" zoomScaleNormal="100" workbookViewId="0"/>
  </sheetViews>
  <sheetFormatPr defaultRowHeight="15.75"/>
  <cols>
    <col min="1" max="1" width="3.625" style="98" customWidth="1"/>
    <col min="2" max="2" width="5.625" style="98" customWidth="1"/>
    <col min="3" max="3" width="5" style="98" customWidth="1"/>
    <col min="4" max="4" width="1.375" style="98" customWidth="1"/>
    <col min="5" max="5" width="15.625" style="98" customWidth="1"/>
    <col min="6" max="6" width="6.5" style="98" customWidth="1"/>
    <col min="7" max="7" width="6.625" style="98" customWidth="1"/>
    <col min="8" max="8" width="7.375" style="98" customWidth="1"/>
    <col min="9" max="10" width="5.625" style="98" customWidth="1"/>
    <col min="11" max="11" width="3.625" style="98" customWidth="1"/>
    <col min="12" max="12" width="11.625" style="98" customWidth="1"/>
    <col min="13" max="13" width="7.625" style="98" customWidth="1"/>
    <col min="14" max="14" width="1.625" style="98" customWidth="1"/>
    <col min="15" max="15" width="11.625" style="98" customWidth="1"/>
    <col min="16" max="16" width="5.625" style="98" customWidth="1"/>
    <col min="17" max="16384" width="9" style="98"/>
  </cols>
  <sheetData>
    <row r="2" spans="2:15">
      <c r="D2" s="105"/>
      <c r="M2" s="355" t="str">
        <f>BangoMei</f>
        <v>請求番号</v>
      </c>
      <c r="N2" s="355"/>
      <c r="O2" s="219">
        <f>SeikyuNo</f>
        <v>12345678</v>
      </c>
    </row>
    <row r="3" spans="2:15">
      <c r="D3" s="105"/>
      <c r="M3" s="375">
        <f>SeikyuOutDate_Text</f>
        <v>43100</v>
      </c>
      <c r="N3" s="375"/>
      <c r="O3" s="375"/>
    </row>
    <row r="4" spans="2:15" s="105" customFormat="1" ht="20.100000000000001" customHeight="1">
      <c r="B4" s="116" t="s">
        <v>3</v>
      </c>
      <c r="C4" s="311" t="s">
        <v>123</v>
      </c>
      <c r="D4" s="311"/>
      <c r="E4" s="311"/>
      <c r="F4" s="311" t="s">
        <v>124</v>
      </c>
      <c r="G4" s="311"/>
      <c r="H4" s="311"/>
      <c r="I4" s="367" t="s">
        <v>9</v>
      </c>
      <c r="J4" s="368"/>
      <c r="K4" s="368"/>
      <c r="L4" s="368"/>
      <c r="M4" s="165" t="s">
        <v>41</v>
      </c>
      <c r="N4" s="311" t="s">
        <v>1</v>
      </c>
      <c r="O4" s="311"/>
    </row>
    <row r="5" spans="2:15" ht="27.95" customHeight="1">
      <c r="B5" s="247"/>
      <c r="C5" s="344"/>
      <c r="D5" s="344"/>
      <c r="E5" s="344"/>
      <c r="F5" s="344"/>
      <c r="G5" s="344"/>
      <c r="H5" s="344"/>
      <c r="I5" s="369"/>
      <c r="J5" s="370"/>
      <c r="K5" s="166"/>
      <c r="L5" s="167"/>
      <c r="M5" s="226"/>
      <c r="N5" s="312"/>
      <c r="O5" s="312"/>
    </row>
    <row r="6" spans="2:15" ht="27.95" customHeight="1">
      <c r="B6" s="248"/>
      <c r="C6" s="342"/>
      <c r="D6" s="342"/>
      <c r="E6" s="342"/>
      <c r="F6" s="342"/>
      <c r="G6" s="342"/>
      <c r="H6" s="342"/>
      <c r="I6" s="371"/>
      <c r="J6" s="372"/>
      <c r="K6" s="168"/>
      <c r="L6" s="169"/>
      <c r="M6" s="227"/>
      <c r="N6" s="317"/>
      <c r="O6" s="317"/>
    </row>
    <row r="7" spans="2:15" ht="27.95" customHeight="1">
      <c r="B7" s="247"/>
      <c r="C7" s="344"/>
      <c r="D7" s="344"/>
      <c r="E7" s="344"/>
      <c r="F7" s="344"/>
      <c r="G7" s="344"/>
      <c r="H7" s="344"/>
      <c r="I7" s="369"/>
      <c r="J7" s="370"/>
      <c r="K7" s="166"/>
      <c r="L7" s="167"/>
      <c r="M7" s="226"/>
      <c r="N7" s="312"/>
      <c r="O7" s="312"/>
    </row>
    <row r="8" spans="2:15" ht="27.95" customHeight="1">
      <c r="B8" s="248"/>
      <c r="C8" s="342"/>
      <c r="D8" s="342"/>
      <c r="E8" s="342"/>
      <c r="F8" s="342"/>
      <c r="G8" s="342"/>
      <c r="H8" s="342"/>
      <c r="I8" s="371"/>
      <c r="J8" s="372"/>
      <c r="K8" s="168"/>
      <c r="L8" s="169"/>
      <c r="M8" s="227"/>
      <c r="N8" s="317"/>
      <c r="O8" s="317"/>
    </row>
    <row r="9" spans="2:15" ht="27.95" customHeight="1">
      <c r="B9" s="247"/>
      <c r="C9" s="344"/>
      <c r="D9" s="344"/>
      <c r="E9" s="344"/>
      <c r="F9" s="344"/>
      <c r="G9" s="344"/>
      <c r="H9" s="344"/>
      <c r="I9" s="369"/>
      <c r="J9" s="370"/>
      <c r="K9" s="166"/>
      <c r="L9" s="167"/>
      <c r="M9" s="226"/>
      <c r="N9" s="312"/>
      <c r="O9" s="312"/>
    </row>
    <row r="10" spans="2:15" ht="27.95" customHeight="1">
      <c r="B10" s="248"/>
      <c r="C10" s="342"/>
      <c r="D10" s="342"/>
      <c r="E10" s="342"/>
      <c r="F10" s="342"/>
      <c r="G10" s="342"/>
      <c r="H10" s="342"/>
      <c r="I10" s="371"/>
      <c r="J10" s="372"/>
      <c r="K10" s="168"/>
      <c r="L10" s="169"/>
      <c r="M10" s="227"/>
      <c r="N10" s="317"/>
      <c r="O10" s="317"/>
    </row>
    <row r="11" spans="2:15" ht="27.95" customHeight="1">
      <c r="B11" s="247"/>
      <c r="C11" s="383"/>
      <c r="D11" s="384"/>
      <c r="E11" s="385"/>
      <c r="F11" s="383"/>
      <c r="G11" s="384"/>
      <c r="H11" s="385"/>
      <c r="I11" s="369"/>
      <c r="J11" s="370"/>
      <c r="K11" s="166"/>
      <c r="L11" s="167"/>
      <c r="M11" s="226"/>
      <c r="N11" s="386"/>
      <c r="O11" s="387"/>
    </row>
    <row r="12" spans="2:15" ht="27.95" customHeight="1">
      <c r="B12" s="248"/>
      <c r="C12" s="342"/>
      <c r="D12" s="342"/>
      <c r="E12" s="342"/>
      <c r="F12" s="342"/>
      <c r="G12" s="342"/>
      <c r="H12" s="342"/>
      <c r="I12" s="371"/>
      <c r="J12" s="372"/>
      <c r="K12" s="168"/>
      <c r="L12" s="169"/>
      <c r="M12" s="227"/>
      <c r="N12" s="317"/>
      <c r="O12" s="317"/>
    </row>
    <row r="13" spans="2:15" ht="27.95" customHeight="1">
      <c r="B13" s="247"/>
      <c r="C13" s="383"/>
      <c r="D13" s="384"/>
      <c r="E13" s="385"/>
      <c r="F13" s="383"/>
      <c r="G13" s="384"/>
      <c r="H13" s="385"/>
      <c r="I13" s="369"/>
      <c r="J13" s="370"/>
      <c r="K13" s="166"/>
      <c r="L13" s="167"/>
      <c r="M13" s="226"/>
      <c r="N13" s="386"/>
      <c r="O13" s="387"/>
    </row>
    <row r="14" spans="2:15" ht="27.95" customHeight="1">
      <c r="B14" s="248"/>
      <c r="C14" s="342"/>
      <c r="D14" s="342"/>
      <c r="E14" s="342"/>
      <c r="F14" s="342"/>
      <c r="G14" s="342"/>
      <c r="H14" s="342"/>
      <c r="I14" s="371"/>
      <c r="J14" s="372"/>
      <c r="K14" s="168"/>
      <c r="L14" s="169"/>
      <c r="M14" s="227"/>
      <c r="N14" s="317"/>
      <c r="O14" s="317"/>
    </row>
    <row r="15" spans="2:15" ht="27.95" customHeight="1">
      <c r="B15" s="247"/>
      <c r="C15" s="383"/>
      <c r="D15" s="384"/>
      <c r="E15" s="385"/>
      <c r="F15" s="383"/>
      <c r="G15" s="384"/>
      <c r="H15" s="385"/>
      <c r="I15" s="369"/>
      <c r="J15" s="370"/>
      <c r="K15" s="166"/>
      <c r="L15" s="167"/>
      <c r="M15" s="226"/>
      <c r="N15" s="386"/>
      <c r="O15" s="387"/>
    </row>
    <row r="16" spans="2:15" ht="27.95" customHeight="1">
      <c r="B16" s="248"/>
      <c r="C16" s="342"/>
      <c r="D16" s="342"/>
      <c r="E16" s="342"/>
      <c r="F16" s="342"/>
      <c r="G16" s="342"/>
      <c r="H16" s="342"/>
      <c r="I16" s="371"/>
      <c r="J16" s="372"/>
      <c r="K16" s="168"/>
      <c r="L16" s="169"/>
      <c r="M16" s="227"/>
      <c r="N16" s="317"/>
      <c r="O16" s="317"/>
    </row>
    <row r="17" spans="2:15" ht="27.95" customHeight="1">
      <c r="B17" s="247"/>
      <c r="C17" s="383"/>
      <c r="D17" s="384"/>
      <c r="E17" s="385"/>
      <c r="F17" s="383"/>
      <c r="G17" s="384"/>
      <c r="H17" s="385"/>
      <c r="I17" s="369"/>
      <c r="J17" s="370"/>
      <c r="K17" s="166"/>
      <c r="L17" s="167"/>
      <c r="M17" s="226"/>
      <c r="N17" s="386"/>
      <c r="O17" s="387"/>
    </row>
    <row r="18" spans="2:15" ht="27.95" customHeight="1">
      <c r="B18" s="248"/>
      <c r="C18" s="342"/>
      <c r="D18" s="342"/>
      <c r="E18" s="342"/>
      <c r="F18" s="342"/>
      <c r="G18" s="342"/>
      <c r="H18" s="342"/>
      <c r="I18" s="371"/>
      <c r="J18" s="372"/>
      <c r="K18" s="168"/>
      <c r="L18" s="169"/>
      <c r="M18" s="227"/>
      <c r="N18" s="317"/>
      <c r="O18" s="317"/>
    </row>
    <row r="19" spans="2:15" ht="27.95" customHeight="1">
      <c r="B19" s="247"/>
      <c r="C19" s="344"/>
      <c r="D19" s="344"/>
      <c r="E19" s="344"/>
      <c r="F19" s="344"/>
      <c r="G19" s="344"/>
      <c r="H19" s="344"/>
      <c r="I19" s="369"/>
      <c r="J19" s="370"/>
      <c r="K19" s="166"/>
      <c r="L19" s="167"/>
      <c r="M19" s="226"/>
      <c r="N19" s="312"/>
      <c r="O19" s="312"/>
    </row>
    <row r="20" spans="2:15" ht="27.95" customHeight="1">
      <c r="B20" s="248"/>
      <c r="C20" s="342"/>
      <c r="D20" s="342"/>
      <c r="E20" s="342"/>
      <c r="F20" s="342"/>
      <c r="G20" s="342"/>
      <c r="H20" s="342"/>
      <c r="I20" s="371"/>
      <c r="J20" s="372"/>
      <c r="K20" s="168"/>
      <c r="L20" s="169"/>
      <c r="M20" s="227"/>
      <c r="N20" s="317"/>
      <c r="O20" s="317"/>
    </row>
    <row r="21" spans="2:15" ht="27.95" customHeight="1">
      <c r="B21" s="247"/>
      <c r="C21" s="383"/>
      <c r="D21" s="384"/>
      <c r="E21" s="385"/>
      <c r="F21" s="383"/>
      <c r="G21" s="384"/>
      <c r="H21" s="385"/>
      <c r="I21" s="369"/>
      <c r="J21" s="370"/>
      <c r="K21" s="166"/>
      <c r="L21" s="167"/>
      <c r="M21" s="226"/>
      <c r="N21" s="386"/>
      <c r="O21" s="387"/>
    </row>
    <row r="22" spans="2:15" ht="27.95" customHeight="1">
      <c r="B22" s="248"/>
      <c r="C22" s="342"/>
      <c r="D22" s="342"/>
      <c r="E22" s="342"/>
      <c r="F22" s="342"/>
      <c r="G22" s="342"/>
      <c r="H22" s="342"/>
      <c r="I22" s="371"/>
      <c r="J22" s="372"/>
      <c r="K22" s="168"/>
      <c r="L22" s="169"/>
      <c r="M22" s="227"/>
      <c r="N22" s="317"/>
      <c r="O22" s="317"/>
    </row>
    <row r="23" spans="2:15" ht="27.95" customHeight="1">
      <c r="B23" s="247"/>
      <c r="C23" s="383"/>
      <c r="D23" s="384"/>
      <c r="E23" s="385"/>
      <c r="F23" s="383"/>
      <c r="G23" s="384"/>
      <c r="H23" s="385"/>
      <c r="I23" s="369"/>
      <c r="J23" s="370"/>
      <c r="K23" s="166"/>
      <c r="L23" s="167"/>
      <c r="M23" s="226"/>
      <c r="N23" s="386"/>
      <c r="O23" s="387"/>
    </row>
    <row r="24" spans="2:15" ht="27.95" customHeight="1">
      <c r="B24" s="248"/>
      <c r="C24" s="342"/>
      <c r="D24" s="342"/>
      <c r="E24" s="342"/>
      <c r="F24" s="342"/>
      <c r="G24" s="342"/>
      <c r="H24" s="342"/>
      <c r="I24" s="371"/>
      <c r="J24" s="372"/>
      <c r="K24" s="168"/>
      <c r="L24" s="169"/>
      <c r="M24" s="227"/>
      <c r="N24" s="317"/>
      <c r="O24" s="317"/>
    </row>
    <row r="25" spans="2:15" ht="27.95" customHeight="1">
      <c r="B25" s="247"/>
      <c r="C25" s="383"/>
      <c r="D25" s="384"/>
      <c r="E25" s="385"/>
      <c r="F25" s="383"/>
      <c r="G25" s="384"/>
      <c r="H25" s="385"/>
      <c r="I25" s="369"/>
      <c r="J25" s="370"/>
      <c r="K25" s="166"/>
      <c r="L25" s="167"/>
      <c r="M25" s="226"/>
      <c r="N25" s="386"/>
      <c r="O25" s="387"/>
    </row>
    <row r="26" spans="2:15" ht="27.95" customHeight="1">
      <c r="B26" s="248"/>
      <c r="C26" s="342"/>
      <c r="D26" s="342"/>
      <c r="E26" s="342"/>
      <c r="F26" s="342"/>
      <c r="G26" s="342"/>
      <c r="H26" s="342"/>
      <c r="I26" s="371"/>
      <c r="J26" s="372"/>
      <c r="K26" s="168"/>
      <c r="L26" s="169"/>
      <c r="M26" s="227"/>
      <c r="N26" s="317"/>
      <c r="O26" s="317"/>
    </row>
    <row r="27" spans="2:15" ht="27.95" customHeight="1">
      <c r="B27" s="247"/>
      <c r="C27" s="383"/>
      <c r="D27" s="384"/>
      <c r="E27" s="385"/>
      <c r="F27" s="383"/>
      <c r="G27" s="384"/>
      <c r="H27" s="385"/>
      <c r="I27" s="369"/>
      <c r="J27" s="370"/>
      <c r="K27" s="166"/>
      <c r="L27" s="167"/>
      <c r="M27" s="226"/>
      <c r="N27" s="386"/>
      <c r="O27" s="387"/>
    </row>
    <row r="28" spans="2:15" ht="27.95" customHeight="1">
      <c r="B28" s="248"/>
      <c r="C28" s="342"/>
      <c r="D28" s="342"/>
      <c r="E28" s="342"/>
      <c r="F28" s="342"/>
      <c r="G28" s="342"/>
      <c r="H28" s="342"/>
      <c r="I28" s="371"/>
      <c r="J28" s="372"/>
      <c r="K28" s="168"/>
      <c r="L28" s="169"/>
      <c r="M28" s="227"/>
      <c r="N28" s="317"/>
      <c r="O28" s="317"/>
    </row>
    <row r="29" spans="2:15" ht="27.95" customHeight="1">
      <c r="B29" s="247"/>
      <c r="C29" s="383"/>
      <c r="D29" s="384"/>
      <c r="E29" s="385"/>
      <c r="F29" s="383"/>
      <c r="G29" s="384"/>
      <c r="H29" s="385"/>
      <c r="I29" s="369"/>
      <c r="J29" s="370"/>
      <c r="K29" s="166"/>
      <c r="L29" s="167"/>
      <c r="M29" s="226"/>
      <c r="N29" s="386"/>
      <c r="O29" s="387"/>
    </row>
    <row r="30" spans="2:15">
      <c r="B30" s="170"/>
      <c r="C30" s="170"/>
      <c r="D30" s="170"/>
      <c r="E30" s="170"/>
      <c r="F30" s="170"/>
      <c r="G30" s="170"/>
      <c r="H30" s="170"/>
      <c r="I30" s="351" t="s">
        <v>12</v>
      </c>
      <c r="J30" s="352"/>
      <c r="K30" s="352"/>
      <c r="L30" s="373"/>
      <c r="M30" s="374"/>
      <c r="N30" s="162"/>
      <c r="O30" s="163"/>
    </row>
  </sheetData>
  <mergeCells count="108">
    <mergeCell ref="M2:N2"/>
    <mergeCell ref="M3:O3"/>
    <mergeCell ref="C4:E4"/>
    <mergeCell ref="F4:H4"/>
    <mergeCell ref="I4:L4"/>
    <mergeCell ref="N4:O4"/>
    <mergeCell ref="C5:E5"/>
    <mergeCell ref="F5:H5"/>
    <mergeCell ref="I5:J5"/>
    <mergeCell ref="N5:O5"/>
    <mergeCell ref="C9:E9"/>
    <mergeCell ref="F9:H9"/>
    <mergeCell ref="I9:J9"/>
    <mergeCell ref="N9:O9"/>
    <mergeCell ref="C13:E13"/>
    <mergeCell ref="F13:H13"/>
    <mergeCell ref="I13:J13"/>
    <mergeCell ref="N13:O13"/>
    <mergeCell ref="C16:E16"/>
    <mergeCell ref="F16:H16"/>
    <mergeCell ref="I16:J16"/>
    <mergeCell ref="N16:O16"/>
    <mergeCell ref="C14:E14"/>
    <mergeCell ref="F14:H14"/>
    <mergeCell ref="I14:J14"/>
    <mergeCell ref="N14:O14"/>
    <mergeCell ref="C15:E15"/>
    <mergeCell ref="F15:H15"/>
    <mergeCell ref="I15:J15"/>
    <mergeCell ref="N15:O15"/>
    <mergeCell ref="C6:E6"/>
    <mergeCell ref="F6:H6"/>
    <mergeCell ref="I6:J6"/>
    <mergeCell ref="N6:O6"/>
    <mergeCell ref="C7:E7"/>
    <mergeCell ref="F7:H7"/>
    <mergeCell ref="I7:J7"/>
    <mergeCell ref="N7:O7"/>
    <mergeCell ref="C12:E12"/>
    <mergeCell ref="F12:H12"/>
    <mergeCell ref="I12:J12"/>
    <mergeCell ref="N12:O12"/>
    <mergeCell ref="C10:E10"/>
    <mergeCell ref="F10:H10"/>
    <mergeCell ref="I10:J10"/>
    <mergeCell ref="N10:O10"/>
    <mergeCell ref="C11:E11"/>
    <mergeCell ref="F11:H11"/>
    <mergeCell ref="I11:J11"/>
    <mergeCell ref="N11:O11"/>
    <mergeCell ref="C8:E8"/>
    <mergeCell ref="F8:H8"/>
    <mergeCell ref="I8:J8"/>
    <mergeCell ref="N8:O8"/>
    <mergeCell ref="C18:E18"/>
    <mergeCell ref="F18:H18"/>
    <mergeCell ref="N18:O18"/>
    <mergeCell ref="I18:J18"/>
    <mergeCell ref="C17:E17"/>
    <mergeCell ref="F17:H17"/>
    <mergeCell ref="I17:J17"/>
    <mergeCell ref="N17:O17"/>
    <mergeCell ref="C19:E19"/>
    <mergeCell ref="F19:H19"/>
    <mergeCell ref="N19:O19"/>
    <mergeCell ref="C20:E20"/>
    <mergeCell ref="F20:H20"/>
    <mergeCell ref="I20:J20"/>
    <mergeCell ref="I19:J19"/>
    <mergeCell ref="C21:E21"/>
    <mergeCell ref="F21:H21"/>
    <mergeCell ref="I21:J21"/>
    <mergeCell ref="N21:O21"/>
    <mergeCell ref="N20:O20"/>
    <mergeCell ref="C22:E22"/>
    <mergeCell ref="F22:H22"/>
    <mergeCell ref="I22:J22"/>
    <mergeCell ref="N22:O22"/>
    <mergeCell ref="L30:M30"/>
    <mergeCell ref="C25:E25"/>
    <mergeCell ref="F25:H25"/>
    <mergeCell ref="I25:J25"/>
    <mergeCell ref="N25:O25"/>
    <mergeCell ref="C26:E26"/>
    <mergeCell ref="F26:H26"/>
    <mergeCell ref="I26:J26"/>
    <mergeCell ref="N26:O26"/>
    <mergeCell ref="C23:E23"/>
    <mergeCell ref="F23:H23"/>
    <mergeCell ref="I23:J23"/>
    <mergeCell ref="N23:O23"/>
    <mergeCell ref="C24:E24"/>
    <mergeCell ref="F24:H24"/>
    <mergeCell ref="I24:J24"/>
    <mergeCell ref="N24:O24"/>
    <mergeCell ref="C29:E29"/>
    <mergeCell ref="F29:H29"/>
    <mergeCell ref="I29:J29"/>
    <mergeCell ref="I30:K30"/>
    <mergeCell ref="N29:O29"/>
    <mergeCell ref="C27:E27"/>
    <mergeCell ref="F27:H27"/>
    <mergeCell ref="I27:J27"/>
    <mergeCell ref="N27:O27"/>
    <mergeCell ref="C28:E28"/>
    <mergeCell ref="F28:H28"/>
    <mergeCell ref="I28:J28"/>
    <mergeCell ref="N28:O28"/>
  </mergeCells>
  <phoneticPr fontId="1"/>
  <pageMargins left="0.25" right="0.25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6"/>
  <dimension ref="A1:R29"/>
  <sheetViews>
    <sheetView showGridLines="0" zoomScaleNormal="100" workbookViewId="0"/>
  </sheetViews>
  <sheetFormatPr defaultRowHeight="15.75"/>
  <cols>
    <col min="1" max="1" width="3.625" style="98" customWidth="1"/>
    <col min="2" max="2" width="5.625" style="98" customWidth="1"/>
    <col min="3" max="5" width="3.625" style="98" customWidth="1"/>
    <col min="6" max="6" width="1.375" style="98" customWidth="1"/>
    <col min="7" max="7" width="15.625" style="98" customWidth="1"/>
    <col min="8" max="8" width="12.75" style="98" customWidth="1"/>
    <col min="9" max="9" width="1.25" style="98" customWidth="1"/>
    <col min="10" max="10" width="4.875" style="98" customWidth="1"/>
    <col min="11" max="11" width="4.625" style="113" customWidth="1"/>
    <col min="12" max="12" width="1.375" style="98" customWidth="1"/>
    <col min="13" max="13" width="9.875" style="98" customWidth="1"/>
    <col min="14" max="14" width="5.125" style="98" customWidth="1"/>
    <col min="15" max="15" width="6" style="98" customWidth="1"/>
    <col min="16" max="16" width="1.5" style="98" customWidth="1"/>
    <col min="17" max="17" width="10.75" style="98" customWidth="1"/>
    <col min="18" max="18" width="5.625" style="98" customWidth="1"/>
    <col min="19" max="16384" width="9" style="98"/>
  </cols>
  <sheetData>
    <row r="1" spans="1:18">
      <c r="B1" s="236" t="str">
        <f xml:space="preserve"> "請求番号　　" &amp; SeikyuNo</f>
        <v>請求番号　　12345678</v>
      </c>
      <c r="C1" s="236"/>
      <c r="D1" s="236"/>
      <c r="E1" s="236"/>
      <c r="F1" s="219"/>
      <c r="G1" s="235"/>
      <c r="H1" s="393" t="s">
        <v>132</v>
      </c>
      <c r="I1" s="393"/>
      <c r="J1" s="393"/>
      <c r="O1" s="324">
        <f>SeikyuOutDate_Text</f>
        <v>43100</v>
      </c>
      <c r="P1" s="324"/>
      <c r="Q1" s="324"/>
    </row>
    <row r="2" spans="1:18">
      <c r="B2" s="328" t="str">
        <f>KojiKenmei_Text</f>
        <v>横浜海岸ビル　内装工事</v>
      </c>
      <c r="C2" s="365"/>
      <c r="D2" s="365"/>
      <c r="E2" s="365"/>
      <c r="F2" s="365"/>
      <c r="G2" s="365"/>
      <c r="H2" s="394"/>
      <c r="I2" s="394"/>
      <c r="J2" s="394"/>
      <c r="M2" s="395" t="str">
        <f>Kaisyamei</f>
        <v>株式会社　プラスバイプラス</v>
      </c>
      <c r="N2" s="316"/>
      <c r="O2" s="316"/>
      <c r="P2" s="316"/>
      <c r="Q2" s="316"/>
    </row>
    <row r="3" spans="1:18" ht="27.95" customHeight="1">
      <c r="A3" s="105"/>
      <c r="B3" s="140" t="s">
        <v>10</v>
      </c>
      <c r="C3" s="239" t="s">
        <v>11</v>
      </c>
      <c r="D3" s="239"/>
      <c r="E3" s="239"/>
      <c r="F3" s="311" t="s">
        <v>17</v>
      </c>
      <c r="G3" s="311"/>
      <c r="H3" s="311" t="s">
        <v>18</v>
      </c>
      <c r="I3" s="311"/>
      <c r="J3" s="116" t="s">
        <v>19</v>
      </c>
      <c r="K3" s="116" t="s">
        <v>20</v>
      </c>
      <c r="L3" s="311" t="s">
        <v>21</v>
      </c>
      <c r="M3" s="311"/>
      <c r="N3" s="311" t="s">
        <v>22</v>
      </c>
      <c r="O3" s="311"/>
      <c r="P3" s="311" t="s">
        <v>15</v>
      </c>
      <c r="Q3" s="311"/>
      <c r="R3" s="105"/>
    </row>
    <row r="4" spans="1:18" ht="27.95" customHeight="1">
      <c r="A4" s="105"/>
      <c r="B4" s="247"/>
      <c r="C4" s="259"/>
      <c r="D4" s="260"/>
      <c r="E4" s="261"/>
      <c r="F4" s="344"/>
      <c r="G4" s="344"/>
      <c r="H4" s="344"/>
      <c r="I4" s="344"/>
      <c r="J4" s="158"/>
      <c r="K4" s="175"/>
      <c r="L4" s="345"/>
      <c r="M4" s="345"/>
      <c r="N4" s="345"/>
      <c r="O4" s="345"/>
      <c r="P4" s="344"/>
      <c r="Q4" s="344"/>
      <c r="R4" s="105"/>
    </row>
    <row r="5" spans="1:18" ht="27.95" customHeight="1">
      <c r="A5" s="105"/>
      <c r="B5" s="248"/>
      <c r="C5" s="262"/>
      <c r="D5" s="263"/>
      <c r="E5" s="264"/>
      <c r="F5" s="342"/>
      <c r="G5" s="342"/>
      <c r="H5" s="342"/>
      <c r="I5" s="342"/>
      <c r="J5" s="159"/>
      <c r="K5" s="176"/>
      <c r="L5" s="371"/>
      <c r="M5" s="392"/>
      <c r="N5" s="343"/>
      <c r="O5" s="343"/>
      <c r="P5" s="342"/>
      <c r="Q5" s="342"/>
      <c r="R5" s="105"/>
    </row>
    <row r="6" spans="1:18" ht="27.95" customHeight="1">
      <c r="A6" s="105"/>
      <c r="B6" s="247"/>
      <c r="C6" s="259"/>
      <c r="D6" s="260"/>
      <c r="E6" s="261"/>
      <c r="F6" s="344"/>
      <c r="G6" s="344"/>
      <c r="H6" s="344"/>
      <c r="I6" s="344"/>
      <c r="J6" s="158"/>
      <c r="K6" s="175"/>
      <c r="L6" s="369"/>
      <c r="M6" s="396"/>
      <c r="N6" s="345"/>
      <c r="O6" s="345"/>
      <c r="P6" s="344"/>
      <c r="Q6" s="344"/>
      <c r="R6" s="105"/>
    </row>
    <row r="7" spans="1:18" ht="27.95" customHeight="1">
      <c r="A7" s="105"/>
      <c r="B7" s="248"/>
      <c r="C7" s="262"/>
      <c r="D7" s="263"/>
      <c r="E7" s="264"/>
      <c r="F7" s="342"/>
      <c r="G7" s="342"/>
      <c r="H7" s="342"/>
      <c r="I7" s="342"/>
      <c r="J7" s="159"/>
      <c r="K7" s="176"/>
      <c r="L7" s="371"/>
      <c r="M7" s="392"/>
      <c r="N7" s="343"/>
      <c r="O7" s="343"/>
      <c r="P7" s="342"/>
      <c r="Q7" s="342"/>
      <c r="R7" s="105"/>
    </row>
    <row r="8" spans="1:18" ht="27.95" customHeight="1">
      <c r="A8" s="105"/>
      <c r="B8" s="247"/>
      <c r="C8" s="259"/>
      <c r="D8" s="260"/>
      <c r="E8" s="261"/>
      <c r="F8" s="344"/>
      <c r="G8" s="344"/>
      <c r="H8" s="344"/>
      <c r="I8" s="344"/>
      <c r="J8" s="158"/>
      <c r="K8" s="175"/>
      <c r="L8" s="369"/>
      <c r="M8" s="396"/>
      <c r="N8" s="345"/>
      <c r="O8" s="345"/>
      <c r="P8" s="344"/>
      <c r="Q8" s="344"/>
      <c r="R8" s="105"/>
    </row>
    <row r="9" spans="1:18" ht="27.95" customHeight="1">
      <c r="A9" s="105"/>
      <c r="B9" s="248"/>
      <c r="C9" s="262"/>
      <c r="D9" s="263"/>
      <c r="E9" s="264"/>
      <c r="F9" s="342"/>
      <c r="G9" s="342"/>
      <c r="H9" s="342"/>
      <c r="I9" s="342"/>
      <c r="J9" s="159"/>
      <c r="K9" s="176"/>
      <c r="L9" s="371"/>
      <c r="M9" s="392"/>
      <c r="N9" s="343"/>
      <c r="O9" s="343"/>
      <c r="P9" s="342"/>
      <c r="Q9" s="342"/>
      <c r="R9" s="105"/>
    </row>
    <row r="10" spans="1:18" ht="27.95" customHeight="1">
      <c r="A10" s="105"/>
      <c r="B10" s="247"/>
      <c r="C10" s="259"/>
      <c r="D10" s="260"/>
      <c r="E10" s="261"/>
      <c r="F10" s="344"/>
      <c r="G10" s="344"/>
      <c r="H10" s="344"/>
      <c r="I10" s="344"/>
      <c r="J10" s="158"/>
      <c r="K10" s="175"/>
      <c r="L10" s="345"/>
      <c r="M10" s="345"/>
      <c r="N10" s="345"/>
      <c r="O10" s="345"/>
      <c r="P10" s="344"/>
      <c r="Q10" s="344"/>
      <c r="R10" s="105"/>
    </row>
    <row r="11" spans="1:18" ht="27.95" customHeight="1">
      <c r="A11" s="105"/>
      <c r="B11" s="248"/>
      <c r="C11" s="262"/>
      <c r="D11" s="263"/>
      <c r="E11" s="264"/>
      <c r="F11" s="342"/>
      <c r="G11" s="342"/>
      <c r="H11" s="342"/>
      <c r="I11" s="342"/>
      <c r="J11" s="159"/>
      <c r="K11" s="176"/>
      <c r="L11" s="371"/>
      <c r="M11" s="392"/>
      <c r="N11" s="343"/>
      <c r="O11" s="343"/>
      <c r="P11" s="342"/>
      <c r="Q11" s="342"/>
      <c r="R11" s="105"/>
    </row>
    <row r="12" spans="1:18" ht="27.95" customHeight="1">
      <c r="A12" s="105"/>
      <c r="B12" s="247"/>
      <c r="C12" s="259"/>
      <c r="D12" s="260"/>
      <c r="E12" s="261"/>
      <c r="F12" s="344"/>
      <c r="G12" s="344"/>
      <c r="H12" s="344"/>
      <c r="I12" s="344"/>
      <c r="J12" s="158"/>
      <c r="K12" s="175"/>
      <c r="L12" s="345"/>
      <c r="M12" s="345"/>
      <c r="N12" s="345"/>
      <c r="O12" s="345"/>
      <c r="P12" s="344"/>
      <c r="Q12" s="344"/>
      <c r="R12" s="105"/>
    </row>
    <row r="13" spans="1:18" ht="27.95" customHeight="1">
      <c r="A13" s="105"/>
      <c r="B13" s="248"/>
      <c r="C13" s="262"/>
      <c r="D13" s="263"/>
      <c r="E13" s="264"/>
      <c r="F13" s="342"/>
      <c r="G13" s="342"/>
      <c r="H13" s="342"/>
      <c r="I13" s="342"/>
      <c r="J13" s="159"/>
      <c r="K13" s="176"/>
      <c r="L13" s="371"/>
      <c r="M13" s="392"/>
      <c r="N13" s="343"/>
      <c r="O13" s="343"/>
      <c r="P13" s="342"/>
      <c r="Q13" s="342"/>
      <c r="R13" s="105"/>
    </row>
    <row r="14" spans="1:18" ht="27.95" customHeight="1">
      <c r="A14" s="105"/>
      <c r="B14" s="247"/>
      <c r="C14" s="259"/>
      <c r="D14" s="260"/>
      <c r="E14" s="261"/>
      <c r="F14" s="344"/>
      <c r="G14" s="344"/>
      <c r="H14" s="344"/>
      <c r="I14" s="344"/>
      <c r="J14" s="158"/>
      <c r="K14" s="175"/>
      <c r="L14" s="345"/>
      <c r="M14" s="345"/>
      <c r="N14" s="345"/>
      <c r="O14" s="345"/>
      <c r="P14" s="344"/>
      <c r="Q14" s="344"/>
      <c r="R14" s="105"/>
    </row>
    <row r="15" spans="1:18" ht="27.95" customHeight="1">
      <c r="A15" s="105"/>
      <c r="B15" s="248"/>
      <c r="C15" s="262"/>
      <c r="D15" s="263"/>
      <c r="E15" s="264"/>
      <c r="F15" s="342"/>
      <c r="G15" s="342"/>
      <c r="H15" s="342"/>
      <c r="I15" s="342"/>
      <c r="J15" s="159"/>
      <c r="K15" s="176"/>
      <c r="L15" s="371"/>
      <c r="M15" s="392"/>
      <c r="N15" s="343"/>
      <c r="O15" s="343"/>
      <c r="P15" s="342"/>
      <c r="Q15" s="342"/>
      <c r="R15" s="105"/>
    </row>
    <row r="16" spans="1:18" ht="27.95" customHeight="1">
      <c r="A16" s="105"/>
      <c r="B16" s="247"/>
      <c r="C16" s="259"/>
      <c r="D16" s="260"/>
      <c r="E16" s="261"/>
      <c r="F16" s="344"/>
      <c r="G16" s="344"/>
      <c r="H16" s="344"/>
      <c r="I16" s="344"/>
      <c r="J16" s="158"/>
      <c r="K16" s="175"/>
      <c r="L16" s="345"/>
      <c r="M16" s="345"/>
      <c r="N16" s="345"/>
      <c r="O16" s="345"/>
      <c r="P16" s="344"/>
      <c r="Q16" s="344"/>
      <c r="R16" s="105"/>
    </row>
    <row r="17" spans="1:18" ht="27.95" customHeight="1">
      <c r="A17" s="105"/>
      <c r="B17" s="248"/>
      <c r="C17" s="262"/>
      <c r="D17" s="263"/>
      <c r="E17" s="264"/>
      <c r="F17" s="342"/>
      <c r="G17" s="342"/>
      <c r="H17" s="342"/>
      <c r="I17" s="342"/>
      <c r="J17" s="159"/>
      <c r="K17" s="176"/>
      <c r="L17" s="371"/>
      <c r="M17" s="392"/>
      <c r="N17" s="343"/>
      <c r="O17" s="343"/>
      <c r="P17" s="342"/>
      <c r="Q17" s="342"/>
      <c r="R17" s="105"/>
    </row>
    <row r="18" spans="1:18" ht="27.95" customHeight="1">
      <c r="A18" s="105"/>
      <c r="B18" s="247"/>
      <c r="C18" s="259"/>
      <c r="D18" s="260"/>
      <c r="E18" s="261"/>
      <c r="F18" s="344"/>
      <c r="G18" s="344"/>
      <c r="H18" s="344"/>
      <c r="I18" s="344"/>
      <c r="J18" s="158"/>
      <c r="K18" s="175"/>
      <c r="L18" s="345"/>
      <c r="M18" s="345"/>
      <c r="N18" s="345"/>
      <c r="O18" s="345"/>
      <c r="P18" s="344"/>
      <c r="Q18" s="344"/>
      <c r="R18" s="105"/>
    </row>
    <row r="19" spans="1:18" ht="27.95" customHeight="1">
      <c r="A19" s="105"/>
      <c r="B19" s="248"/>
      <c r="C19" s="262"/>
      <c r="D19" s="263"/>
      <c r="E19" s="264"/>
      <c r="F19" s="342"/>
      <c r="G19" s="342"/>
      <c r="H19" s="342"/>
      <c r="I19" s="342"/>
      <c r="J19" s="159"/>
      <c r="K19" s="176"/>
      <c r="L19" s="371"/>
      <c r="M19" s="392"/>
      <c r="N19" s="343"/>
      <c r="O19" s="343"/>
      <c r="P19" s="342"/>
      <c r="Q19" s="342"/>
      <c r="R19" s="105"/>
    </row>
    <row r="20" spans="1:18" ht="27.95" customHeight="1">
      <c r="A20" s="105"/>
      <c r="B20" s="247"/>
      <c r="C20" s="259"/>
      <c r="D20" s="260"/>
      <c r="E20" s="261"/>
      <c r="F20" s="344"/>
      <c r="G20" s="344"/>
      <c r="H20" s="344"/>
      <c r="I20" s="344"/>
      <c r="J20" s="158"/>
      <c r="K20" s="175"/>
      <c r="L20" s="345"/>
      <c r="M20" s="345"/>
      <c r="N20" s="345"/>
      <c r="O20" s="345"/>
      <c r="P20" s="344"/>
      <c r="Q20" s="344"/>
      <c r="R20" s="105"/>
    </row>
    <row r="21" spans="1:18" ht="27.95" customHeight="1">
      <c r="A21" s="105"/>
      <c r="B21" s="248"/>
      <c r="C21" s="262"/>
      <c r="D21" s="263"/>
      <c r="E21" s="264"/>
      <c r="F21" s="342"/>
      <c r="G21" s="342"/>
      <c r="H21" s="342"/>
      <c r="I21" s="342"/>
      <c r="J21" s="159"/>
      <c r="K21" s="176"/>
      <c r="L21" s="371"/>
      <c r="M21" s="392"/>
      <c r="N21" s="343"/>
      <c r="O21" s="343"/>
      <c r="P21" s="342"/>
      <c r="Q21" s="342"/>
      <c r="R21" s="105"/>
    </row>
    <row r="22" spans="1:18" ht="27.95" customHeight="1">
      <c r="A22" s="105"/>
      <c r="B22" s="247"/>
      <c r="C22" s="259"/>
      <c r="D22" s="260"/>
      <c r="E22" s="261"/>
      <c r="F22" s="344"/>
      <c r="G22" s="344"/>
      <c r="H22" s="344"/>
      <c r="I22" s="344"/>
      <c r="J22" s="158"/>
      <c r="K22" s="175"/>
      <c r="L22" s="345"/>
      <c r="M22" s="345"/>
      <c r="N22" s="345"/>
      <c r="O22" s="345"/>
      <c r="P22" s="344"/>
      <c r="Q22" s="344"/>
      <c r="R22" s="105"/>
    </row>
    <row r="23" spans="1:18" ht="27.95" customHeight="1">
      <c r="A23" s="105"/>
      <c r="B23" s="248"/>
      <c r="C23" s="262"/>
      <c r="D23" s="263"/>
      <c r="E23" s="264"/>
      <c r="F23" s="342"/>
      <c r="G23" s="342"/>
      <c r="H23" s="342"/>
      <c r="I23" s="342"/>
      <c r="J23" s="159"/>
      <c r="K23" s="176"/>
      <c r="L23" s="371"/>
      <c r="M23" s="392"/>
      <c r="N23" s="343"/>
      <c r="O23" s="343"/>
      <c r="P23" s="342"/>
      <c r="Q23" s="342"/>
      <c r="R23" s="105"/>
    </row>
    <row r="24" spans="1:18" ht="27.95" customHeight="1">
      <c r="A24" s="105"/>
      <c r="B24" s="247"/>
      <c r="C24" s="259"/>
      <c r="D24" s="260"/>
      <c r="E24" s="261"/>
      <c r="F24" s="344"/>
      <c r="G24" s="344"/>
      <c r="H24" s="344"/>
      <c r="I24" s="344"/>
      <c r="J24" s="158"/>
      <c r="K24" s="175"/>
      <c r="L24" s="345"/>
      <c r="M24" s="345"/>
      <c r="N24" s="345"/>
      <c r="O24" s="345"/>
      <c r="P24" s="344"/>
      <c r="Q24" s="344"/>
      <c r="R24" s="105"/>
    </row>
    <row r="25" spans="1:18" ht="27.95" customHeight="1">
      <c r="A25" s="105"/>
      <c r="B25" s="248"/>
      <c r="C25" s="262"/>
      <c r="D25" s="263"/>
      <c r="E25" s="264"/>
      <c r="F25" s="342"/>
      <c r="G25" s="342"/>
      <c r="H25" s="342"/>
      <c r="I25" s="342"/>
      <c r="J25" s="159"/>
      <c r="K25" s="176"/>
      <c r="L25" s="371"/>
      <c r="M25" s="392"/>
      <c r="N25" s="343"/>
      <c r="O25" s="343"/>
      <c r="P25" s="342"/>
      <c r="Q25" s="342"/>
      <c r="R25" s="105"/>
    </row>
    <row r="26" spans="1:18" ht="27.95" customHeight="1">
      <c r="A26" s="105"/>
      <c r="B26" s="247"/>
      <c r="C26" s="259"/>
      <c r="D26" s="260"/>
      <c r="E26" s="261"/>
      <c r="F26" s="344"/>
      <c r="G26" s="344"/>
      <c r="H26" s="344"/>
      <c r="I26" s="344"/>
      <c r="J26" s="158"/>
      <c r="K26" s="175"/>
      <c r="L26" s="345"/>
      <c r="M26" s="345"/>
      <c r="N26" s="345"/>
      <c r="O26" s="345"/>
      <c r="P26" s="344"/>
      <c r="Q26" s="344"/>
      <c r="R26" s="105"/>
    </row>
    <row r="27" spans="1:18" ht="27.95" customHeight="1">
      <c r="A27" s="105"/>
      <c r="B27" s="248"/>
      <c r="C27" s="262"/>
      <c r="D27" s="263"/>
      <c r="E27" s="264"/>
      <c r="F27" s="342"/>
      <c r="G27" s="342"/>
      <c r="H27" s="342"/>
      <c r="I27" s="342"/>
      <c r="J27" s="159"/>
      <c r="K27" s="176"/>
      <c r="L27" s="371"/>
      <c r="M27" s="392"/>
      <c r="N27" s="343"/>
      <c r="O27" s="343"/>
      <c r="P27" s="342"/>
      <c r="Q27" s="342"/>
      <c r="R27" s="105"/>
    </row>
    <row r="28" spans="1:18" ht="27.95" customHeight="1">
      <c r="A28" s="105"/>
      <c r="B28" s="247"/>
      <c r="C28" s="259"/>
      <c r="D28" s="260"/>
      <c r="E28" s="261"/>
      <c r="F28" s="344"/>
      <c r="G28" s="344"/>
      <c r="H28" s="344"/>
      <c r="I28" s="344"/>
      <c r="J28" s="158"/>
      <c r="K28" s="175"/>
      <c r="L28" s="345"/>
      <c r="M28" s="345"/>
      <c r="N28" s="345"/>
      <c r="O28" s="345"/>
      <c r="P28" s="344"/>
      <c r="Q28" s="344"/>
      <c r="R28" s="105"/>
    </row>
    <row r="29" spans="1:18" ht="27.95" customHeight="1">
      <c r="A29" s="105"/>
      <c r="B29" s="248"/>
      <c r="C29" s="262"/>
      <c r="D29" s="263"/>
      <c r="E29" s="264"/>
      <c r="F29" s="342"/>
      <c r="G29" s="342"/>
      <c r="H29" s="342"/>
      <c r="I29" s="342"/>
      <c r="J29" s="159"/>
      <c r="K29" s="176"/>
      <c r="L29" s="371"/>
      <c r="M29" s="392"/>
      <c r="N29" s="343"/>
      <c r="O29" s="343"/>
      <c r="P29" s="342"/>
      <c r="Q29" s="342"/>
      <c r="R29" s="105"/>
    </row>
  </sheetData>
  <mergeCells count="139">
    <mergeCell ref="F27:G27"/>
    <mergeCell ref="H27:I27"/>
    <mergeCell ref="L27:M27"/>
    <mergeCell ref="N27:O27"/>
    <mergeCell ref="P27:Q27"/>
    <mergeCell ref="F25:G25"/>
    <mergeCell ref="H25:I25"/>
    <mergeCell ref="L25:M25"/>
    <mergeCell ref="N25:O25"/>
    <mergeCell ref="P25:Q25"/>
    <mergeCell ref="F26:G26"/>
    <mergeCell ref="H26:I26"/>
    <mergeCell ref="L26:M26"/>
    <mergeCell ref="N26:O26"/>
    <mergeCell ref="P26:Q26"/>
    <mergeCell ref="F23:G23"/>
    <mergeCell ref="H23:I23"/>
    <mergeCell ref="L23:M23"/>
    <mergeCell ref="N23:O23"/>
    <mergeCell ref="P23:Q23"/>
    <mergeCell ref="F24:G24"/>
    <mergeCell ref="H24:I24"/>
    <mergeCell ref="L24:M24"/>
    <mergeCell ref="N24:O24"/>
    <mergeCell ref="P24:Q24"/>
    <mergeCell ref="F21:G21"/>
    <mergeCell ref="H21:I21"/>
    <mergeCell ref="L21:M21"/>
    <mergeCell ref="N21:O21"/>
    <mergeCell ref="P21:Q21"/>
    <mergeCell ref="F22:G22"/>
    <mergeCell ref="H22:I22"/>
    <mergeCell ref="L22:M22"/>
    <mergeCell ref="N22:O22"/>
    <mergeCell ref="P22:Q22"/>
    <mergeCell ref="F19:G19"/>
    <mergeCell ref="H19:I19"/>
    <mergeCell ref="L19:M19"/>
    <mergeCell ref="N19:O19"/>
    <mergeCell ref="P19:Q19"/>
    <mergeCell ref="F20:G20"/>
    <mergeCell ref="H20:I20"/>
    <mergeCell ref="L20:M20"/>
    <mergeCell ref="N20:O20"/>
    <mergeCell ref="P20:Q20"/>
    <mergeCell ref="F17:G17"/>
    <mergeCell ref="H17:I17"/>
    <mergeCell ref="L17:M17"/>
    <mergeCell ref="N17:O17"/>
    <mergeCell ref="P17:Q17"/>
    <mergeCell ref="F18:G18"/>
    <mergeCell ref="H18:I18"/>
    <mergeCell ref="L18:M18"/>
    <mergeCell ref="N18:O18"/>
    <mergeCell ref="P18:Q18"/>
    <mergeCell ref="F15:G15"/>
    <mergeCell ref="H15:I15"/>
    <mergeCell ref="L15:M15"/>
    <mergeCell ref="N15:O15"/>
    <mergeCell ref="P15:Q15"/>
    <mergeCell ref="F16:G16"/>
    <mergeCell ref="H16:I16"/>
    <mergeCell ref="L16:M16"/>
    <mergeCell ref="N16:O16"/>
    <mergeCell ref="P16:Q16"/>
    <mergeCell ref="F13:G13"/>
    <mergeCell ref="H13:I13"/>
    <mergeCell ref="L13:M13"/>
    <mergeCell ref="N13:O13"/>
    <mergeCell ref="P13:Q13"/>
    <mergeCell ref="F14:G14"/>
    <mergeCell ref="H14:I14"/>
    <mergeCell ref="L14:M14"/>
    <mergeCell ref="N14:O14"/>
    <mergeCell ref="P14:Q14"/>
    <mergeCell ref="F11:G11"/>
    <mergeCell ref="H11:I11"/>
    <mergeCell ref="L11:M11"/>
    <mergeCell ref="N11:O11"/>
    <mergeCell ref="P11:Q11"/>
    <mergeCell ref="F12:G12"/>
    <mergeCell ref="H12:I12"/>
    <mergeCell ref="L12:M12"/>
    <mergeCell ref="N12:O12"/>
    <mergeCell ref="P12:Q12"/>
    <mergeCell ref="F9:G9"/>
    <mergeCell ref="H9:I9"/>
    <mergeCell ref="L9:M9"/>
    <mergeCell ref="N9:O9"/>
    <mergeCell ref="P9:Q9"/>
    <mergeCell ref="F10:G10"/>
    <mergeCell ref="H10:I10"/>
    <mergeCell ref="L10:M10"/>
    <mergeCell ref="N10:O10"/>
    <mergeCell ref="P10:Q10"/>
    <mergeCell ref="F7:G7"/>
    <mergeCell ref="H7:I7"/>
    <mergeCell ref="L7:M7"/>
    <mergeCell ref="N7:O7"/>
    <mergeCell ref="P7:Q7"/>
    <mergeCell ref="F8:G8"/>
    <mergeCell ref="H8:I8"/>
    <mergeCell ref="L8:M8"/>
    <mergeCell ref="N8:O8"/>
    <mergeCell ref="P8:Q8"/>
    <mergeCell ref="F5:G5"/>
    <mergeCell ref="H5:I5"/>
    <mergeCell ref="L5:M5"/>
    <mergeCell ref="N5:O5"/>
    <mergeCell ref="P5:Q5"/>
    <mergeCell ref="F6:G6"/>
    <mergeCell ref="H6:I6"/>
    <mergeCell ref="L6:M6"/>
    <mergeCell ref="N6:O6"/>
    <mergeCell ref="P6:Q6"/>
    <mergeCell ref="F29:G29"/>
    <mergeCell ref="H29:I29"/>
    <mergeCell ref="L29:M29"/>
    <mergeCell ref="N29:O29"/>
    <mergeCell ref="P29:Q29"/>
    <mergeCell ref="O1:Q1"/>
    <mergeCell ref="H1:J2"/>
    <mergeCell ref="B2:G2"/>
    <mergeCell ref="M2:Q2"/>
    <mergeCell ref="F28:G28"/>
    <mergeCell ref="H28:I28"/>
    <mergeCell ref="L28:M28"/>
    <mergeCell ref="N28:O28"/>
    <mergeCell ref="P28:Q28"/>
    <mergeCell ref="P3:Q3"/>
    <mergeCell ref="F4:G4"/>
    <mergeCell ref="H4:I4"/>
    <mergeCell ref="L4:M4"/>
    <mergeCell ref="N4:O4"/>
    <mergeCell ref="P4:Q4"/>
    <mergeCell ref="F3:G3"/>
    <mergeCell ref="H3:I3"/>
    <mergeCell ref="L3:M3"/>
    <mergeCell ref="N3:O3"/>
  </mergeCells>
  <phoneticPr fontId="1"/>
  <conditionalFormatting sqref="D1:D1048576">
    <cfRule type="expression" dxfId="85" priority="1">
      <formula>AND(KEISEN=TRUE,$C1&amp;$D1&amp;$E1&lt;&gt;"")</formula>
    </cfRule>
  </conditionalFormatting>
  <conditionalFormatting sqref="J1:J1048576">
    <cfRule type="expression" dxfId="84" priority="2">
      <formula>AND(ROW()&gt;=4,J1=INT(J1))</formula>
    </cfRule>
    <cfRule type="expression" dxfId="83" priority="3">
      <formula>AND(ROW()&gt;=4,J1&lt;&gt;INT(J1))</formula>
    </cfRule>
  </conditionalFormatting>
  <conditionalFormatting sqref="L1:M1048576">
    <cfRule type="expression" dxfId="82" priority="4">
      <formula>AND(TanDispCtrl&lt;=0, ROW()&gt;=4,L1*10&lt;&gt;INT(L1)*10)</formula>
    </cfRule>
    <cfRule type="expression" dxfId="81" priority="5">
      <formula>AND(TanDispCtrl=1, ROW()&gt;=4,L1*100&lt;&gt;INT(L1)*100)</formula>
    </cfRule>
    <cfRule type="expression" dxfId="80" priority="6">
      <formula>AND(TanDispCtrl = 1, ROW()&gt;=4,L1=INT(L1))</formula>
    </cfRule>
    <cfRule type="expression" dxfId="79" priority="7">
      <formula>AND(TanDispCtrl = 1, ROW()&gt;=4,L1&lt;&gt;INT(L1))</formula>
    </cfRule>
    <cfRule type="expression" dxfId="78" priority="8">
      <formula>AND(TanDispCtrl = 2, ROW()&gt;=4,L1=INT(L1))</formula>
    </cfRule>
    <cfRule type="expression" dxfId="77" priority="9">
      <formula>AND(TanDispCtrl = 2, ROW()&gt;=4,L1&lt;&gt;INT(L1))</formula>
    </cfRule>
  </conditionalFormatting>
  <pageMargins left="0.25" right="0.25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7"/>
  <dimension ref="A1:U60"/>
  <sheetViews>
    <sheetView showGridLines="0" zoomScaleNormal="100" workbookViewId="0"/>
  </sheetViews>
  <sheetFormatPr defaultRowHeight="15.75"/>
  <cols>
    <col min="1" max="1" width="2.5" style="98" customWidth="1"/>
    <col min="2" max="2" width="4.625" style="98" customWidth="1"/>
    <col min="3" max="5" width="3.625" style="98" customWidth="1"/>
    <col min="6" max="6" width="1.375" style="98" customWidth="1"/>
    <col min="7" max="7" width="13.25" style="98" customWidth="1"/>
    <col min="8" max="8" width="5.875" style="98" customWidth="1"/>
    <col min="9" max="9" width="5.875" style="98" hidden="1" customWidth="1"/>
    <col min="10" max="10" width="4.875" style="98" customWidth="1"/>
    <col min="11" max="11" width="4.625" style="113" customWidth="1"/>
    <col min="12" max="13" width="4.25" style="98" customWidth="1"/>
    <col min="14" max="15" width="4.75" style="98" customWidth="1"/>
    <col min="16" max="16" width="3.625" style="98" customWidth="1"/>
    <col min="17" max="17" width="8.75" style="98" customWidth="1"/>
    <col min="18" max="18" width="3.625" style="98" customWidth="1"/>
    <col min="19" max="19" width="8.75" style="98" customWidth="1"/>
    <col min="20" max="20" width="2.875" style="98" customWidth="1"/>
    <col min="21" max="21" width="6.125" style="98" customWidth="1"/>
    <col min="22" max="16384" width="9" style="98"/>
  </cols>
  <sheetData>
    <row r="1" spans="1:21">
      <c r="B1" s="236" t="str">
        <f xml:space="preserve"> "請求番号　　" &amp; SeikyuNo</f>
        <v>請求番号　　12345678</v>
      </c>
      <c r="C1" s="237"/>
      <c r="D1" s="237"/>
      <c r="E1" s="237"/>
      <c r="F1" s="219"/>
      <c r="G1" s="235"/>
      <c r="K1" s="320" t="s">
        <v>132</v>
      </c>
      <c r="L1" s="320"/>
      <c r="M1" s="320"/>
      <c r="N1" s="320"/>
      <c r="O1" s="320"/>
      <c r="S1" s="324">
        <f>SeikyuOutDate_Text</f>
        <v>43100</v>
      </c>
      <c r="T1" s="324"/>
      <c r="U1" s="324"/>
    </row>
    <row r="2" spans="1:21">
      <c r="B2" s="450" t="str">
        <f>KojiKenmei_Text</f>
        <v>横浜海岸ビル　内装工事</v>
      </c>
      <c r="C2" s="451"/>
      <c r="D2" s="451"/>
      <c r="E2" s="451"/>
      <c r="F2" s="451"/>
      <c r="G2" s="451"/>
      <c r="H2" s="451"/>
      <c r="I2" s="451"/>
      <c r="J2" s="451"/>
      <c r="K2" s="441"/>
      <c r="L2" s="441"/>
      <c r="M2" s="441"/>
      <c r="N2" s="441"/>
      <c r="O2" s="441"/>
      <c r="P2" s="452" t="str">
        <f>Kaisyamei</f>
        <v>株式会社　プラスバイプラス</v>
      </c>
      <c r="Q2" s="451"/>
      <c r="R2" s="451"/>
      <c r="S2" s="451"/>
      <c r="T2" s="451"/>
      <c r="U2" s="451"/>
    </row>
    <row r="3" spans="1:21" ht="14.25" customHeight="1">
      <c r="A3" s="105"/>
      <c r="B3" s="400" t="s">
        <v>10</v>
      </c>
      <c r="C3" s="442" t="s">
        <v>11</v>
      </c>
      <c r="D3" s="443"/>
      <c r="E3" s="444"/>
      <c r="F3" s="399" t="s">
        <v>4</v>
      </c>
      <c r="G3" s="399"/>
      <c r="H3" s="399" t="s">
        <v>5</v>
      </c>
      <c r="I3" s="399"/>
      <c r="J3" s="399" t="s">
        <v>6</v>
      </c>
      <c r="K3" s="399" t="s">
        <v>7</v>
      </c>
      <c r="L3" s="399" t="s">
        <v>8</v>
      </c>
      <c r="M3" s="399"/>
      <c r="N3" s="399" t="s">
        <v>9</v>
      </c>
      <c r="O3" s="399"/>
      <c r="P3" s="399" t="s">
        <v>48</v>
      </c>
      <c r="Q3" s="399"/>
      <c r="R3" s="399" t="s">
        <v>46</v>
      </c>
      <c r="S3" s="399"/>
      <c r="T3" s="399" t="s">
        <v>1</v>
      </c>
      <c r="U3" s="399"/>
    </row>
    <row r="4" spans="1:21" ht="14.25" customHeight="1">
      <c r="A4" s="105"/>
      <c r="B4" s="400"/>
      <c r="C4" s="445"/>
      <c r="D4" s="446"/>
      <c r="E4" s="447"/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 t="s">
        <v>45</v>
      </c>
      <c r="Q4" s="399"/>
      <c r="R4" s="399" t="s">
        <v>47</v>
      </c>
      <c r="S4" s="399"/>
      <c r="T4" s="399"/>
      <c r="U4" s="399"/>
    </row>
    <row r="5" spans="1:21" ht="13.5" customHeight="1">
      <c r="A5" s="105"/>
      <c r="B5" s="401"/>
      <c r="C5" s="403"/>
      <c r="D5" s="448"/>
      <c r="E5" s="449"/>
      <c r="F5" s="405"/>
      <c r="G5" s="405"/>
      <c r="H5" s="405"/>
      <c r="I5" s="405"/>
      <c r="J5" s="407"/>
      <c r="K5" s="409"/>
      <c r="L5" s="411"/>
      <c r="M5" s="412"/>
      <c r="N5" s="411"/>
      <c r="O5" s="412"/>
      <c r="P5" s="228"/>
      <c r="Q5" s="181"/>
      <c r="R5" s="228"/>
      <c r="S5" s="181"/>
      <c r="T5" s="405"/>
      <c r="U5" s="405"/>
    </row>
    <row r="6" spans="1:21" ht="13.5" customHeight="1">
      <c r="A6" s="105"/>
      <c r="B6" s="402"/>
      <c r="C6" s="404"/>
      <c r="D6" s="432"/>
      <c r="E6" s="434"/>
      <c r="F6" s="398"/>
      <c r="G6" s="398"/>
      <c r="H6" s="406"/>
      <c r="I6" s="406"/>
      <c r="J6" s="408"/>
      <c r="K6" s="410"/>
      <c r="L6" s="413"/>
      <c r="M6" s="413"/>
      <c r="N6" s="413"/>
      <c r="O6" s="413"/>
      <c r="P6" s="229"/>
      <c r="Q6" s="182"/>
      <c r="R6" s="229"/>
      <c r="S6" s="182"/>
      <c r="T6" s="398"/>
      <c r="U6" s="398"/>
    </row>
    <row r="7" spans="1:21" ht="13.5" customHeight="1">
      <c r="A7" s="105"/>
      <c r="B7" s="414"/>
      <c r="C7" s="416"/>
      <c r="D7" s="435"/>
      <c r="E7" s="436"/>
      <c r="F7" s="426"/>
      <c r="G7" s="426"/>
      <c r="H7" s="426"/>
      <c r="I7" s="426"/>
      <c r="J7" s="421"/>
      <c r="K7" s="423"/>
      <c r="L7" s="438"/>
      <c r="M7" s="438"/>
      <c r="N7" s="438"/>
      <c r="O7" s="438"/>
      <c r="P7" s="230"/>
      <c r="Q7" s="183"/>
      <c r="R7" s="230"/>
      <c r="S7" s="183"/>
      <c r="T7" s="426"/>
      <c r="U7" s="426"/>
    </row>
    <row r="8" spans="1:21" ht="13.5" customHeight="1">
      <c r="A8" s="105"/>
      <c r="B8" s="415"/>
      <c r="C8" s="417"/>
      <c r="D8" s="432"/>
      <c r="E8" s="434"/>
      <c r="F8" s="427"/>
      <c r="G8" s="427"/>
      <c r="H8" s="427"/>
      <c r="I8" s="427"/>
      <c r="J8" s="422"/>
      <c r="K8" s="424"/>
      <c r="L8" s="439"/>
      <c r="M8" s="439"/>
      <c r="N8" s="440"/>
      <c r="O8" s="440"/>
      <c r="P8" s="231"/>
      <c r="Q8" s="184"/>
      <c r="R8" s="231"/>
      <c r="S8" s="184"/>
      <c r="T8" s="427"/>
      <c r="U8" s="427"/>
    </row>
    <row r="9" spans="1:21" ht="13.5" customHeight="1">
      <c r="A9" s="105"/>
      <c r="B9" s="418"/>
      <c r="C9" s="420"/>
      <c r="D9" s="431"/>
      <c r="E9" s="433"/>
      <c r="F9" s="397"/>
      <c r="G9" s="397"/>
      <c r="H9" s="397"/>
      <c r="I9" s="397"/>
      <c r="J9" s="425"/>
      <c r="K9" s="428"/>
      <c r="L9" s="429"/>
      <c r="M9" s="430"/>
      <c r="N9" s="429"/>
      <c r="O9" s="429"/>
      <c r="P9" s="232"/>
      <c r="Q9" s="185"/>
      <c r="R9" s="232"/>
      <c r="S9" s="185"/>
      <c r="T9" s="397"/>
      <c r="U9" s="397"/>
    </row>
    <row r="10" spans="1:21" ht="13.5" customHeight="1">
      <c r="A10" s="105"/>
      <c r="B10" s="419"/>
      <c r="C10" s="404"/>
      <c r="D10" s="432"/>
      <c r="E10" s="434"/>
      <c r="F10" s="398"/>
      <c r="G10" s="398"/>
      <c r="H10" s="398"/>
      <c r="I10" s="398"/>
      <c r="J10" s="408"/>
      <c r="K10" s="410"/>
      <c r="L10" s="413"/>
      <c r="M10" s="413"/>
      <c r="N10" s="437"/>
      <c r="O10" s="437"/>
      <c r="P10" s="229"/>
      <c r="Q10" s="182"/>
      <c r="R10" s="229"/>
      <c r="S10" s="182"/>
      <c r="T10" s="398"/>
      <c r="U10" s="398"/>
    </row>
    <row r="11" spans="1:21" ht="13.5" customHeight="1">
      <c r="A11" s="105"/>
      <c r="B11" s="414"/>
      <c r="C11" s="416"/>
      <c r="D11" s="435"/>
      <c r="E11" s="436"/>
      <c r="F11" s="426"/>
      <c r="G11" s="426"/>
      <c r="H11" s="426"/>
      <c r="I11" s="426"/>
      <c r="J11" s="421"/>
      <c r="K11" s="423"/>
      <c r="L11" s="438"/>
      <c r="M11" s="438"/>
      <c r="N11" s="438"/>
      <c r="O11" s="438"/>
      <c r="P11" s="230"/>
      <c r="Q11" s="183"/>
      <c r="R11" s="230"/>
      <c r="S11" s="183"/>
      <c r="T11" s="426"/>
      <c r="U11" s="426"/>
    </row>
    <row r="12" spans="1:21" ht="13.5" customHeight="1">
      <c r="A12" s="105"/>
      <c r="B12" s="415"/>
      <c r="C12" s="417"/>
      <c r="D12" s="432"/>
      <c r="E12" s="434"/>
      <c r="F12" s="427"/>
      <c r="G12" s="427"/>
      <c r="H12" s="427"/>
      <c r="I12" s="427"/>
      <c r="J12" s="422"/>
      <c r="K12" s="424"/>
      <c r="L12" s="439"/>
      <c r="M12" s="439"/>
      <c r="N12" s="440"/>
      <c r="O12" s="440"/>
      <c r="P12" s="231"/>
      <c r="Q12" s="184"/>
      <c r="R12" s="231"/>
      <c r="S12" s="184"/>
      <c r="T12" s="427"/>
      <c r="U12" s="427"/>
    </row>
    <row r="13" spans="1:21" ht="13.5" customHeight="1">
      <c r="A13" s="105"/>
      <c r="B13" s="418"/>
      <c r="C13" s="420"/>
      <c r="D13" s="431"/>
      <c r="E13" s="433"/>
      <c r="F13" s="397"/>
      <c r="G13" s="397"/>
      <c r="H13" s="397"/>
      <c r="I13" s="397"/>
      <c r="J13" s="425"/>
      <c r="K13" s="428"/>
      <c r="L13" s="429"/>
      <c r="M13" s="430"/>
      <c r="N13" s="429"/>
      <c r="O13" s="429"/>
      <c r="P13" s="232"/>
      <c r="Q13" s="185"/>
      <c r="R13" s="232"/>
      <c r="S13" s="185"/>
      <c r="T13" s="397"/>
      <c r="U13" s="397"/>
    </row>
    <row r="14" spans="1:21" ht="13.5" customHeight="1">
      <c r="A14" s="105"/>
      <c r="B14" s="419"/>
      <c r="C14" s="404"/>
      <c r="D14" s="432"/>
      <c r="E14" s="434"/>
      <c r="F14" s="398"/>
      <c r="G14" s="398"/>
      <c r="H14" s="398"/>
      <c r="I14" s="398"/>
      <c r="J14" s="408"/>
      <c r="K14" s="410"/>
      <c r="L14" s="413"/>
      <c r="M14" s="413"/>
      <c r="N14" s="437"/>
      <c r="O14" s="437"/>
      <c r="P14" s="229"/>
      <c r="Q14" s="182"/>
      <c r="R14" s="229"/>
      <c r="S14" s="182"/>
      <c r="T14" s="398"/>
      <c r="U14" s="398"/>
    </row>
    <row r="15" spans="1:21" ht="13.5" customHeight="1">
      <c r="A15" s="105"/>
      <c r="B15" s="414"/>
      <c r="C15" s="416"/>
      <c r="D15" s="435"/>
      <c r="E15" s="436"/>
      <c r="F15" s="426"/>
      <c r="G15" s="426"/>
      <c r="H15" s="426"/>
      <c r="I15" s="426"/>
      <c r="J15" s="421"/>
      <c r="K15" s="423"/>
      <c r="L15" s="438"/>
      <c r="M15" s="438"/>
      <c r="N15" s="438"/>
      <c r="O15" s="438"/>
      <c r="P15" s="230"/>
      <c r="Q15" s="183"/>
      <c r="R15" s="230"/>
      <c r="S15" s="183"/>
      <c r="T15" s="426"/>
      <c r="U15" s="426"/>
    </row>
    <row r="16" spans="1:21" ht="13.5" customHeight="1">
      <c r="A16" s="105"/>
      <c r="B16" s="415"/>
      <c r="C16" s="417"/>
      <c r="D16" s="432"/>
      <c r="E16" s="434"/>
      <c r="F16" s="427"/>
      <c r="G16" s="427"/>
      <c r="H16" s="427"/>
      <c r="I16" s="427"/>
      <c r="J16" s="422"/>
      <c r="K16" s="424"/>
      <c r="L16" s="439"/>
      <c r="M16" s="439"/>
      <c r="N16" s="440"/>
      <c r="O16" s="440"/>
      <c r="P16" s="231"/>
      <c r="Q16" s="184"/>
      <c r="R16" s="231"/>
      <c r="S16" s="184"/>
      <c r="T16" s="427"/>
      <c r="U16" s="427"/>
    </row>
    <row r="17" spans="1:21" ht="13.5" customHeight="1">
      <c r="A17" s="105"/>
      <c r="B17" s="418"/>
      <c r="C17" s="420"/>
      <c r="D17" s="431"/>
      <c r="E17" s="433"/>
      <c r="F17" s="397"/>
      <c r="G17" s="397"/>
      <c r="H17" s="397"/>
      <c r="I17" s="397"/>
      <c r="J17" s="425"/>
      <c r="K17" s="428"/>
      <c r="L17" s="429"/>
      <c r="M17" s="430"/>
      <c r="N17" s="429"/>
      <c r="O17" s="429"/>
      <c r="P17" s="232"/>
      <c r="Q17" s="185"/>
      <c r="R17" s="232"/>
      <c r="S17" s="185"/>
      <c r="T17" s="397"/>
      <c r="U17" s="397"/>
    </row>
    <row r="18" spans="1:21" ht="13.5" customHeight="1">
      <c r="A18" s="105"/>
      <c r="B18" s="419"/>
      <c r="C18" s="404"/>
      <c r="D18" s="432"/>
      <c r="E18" s="434"/>
      <c r="F18" s="398"/>
      <c r="G18" s="398"/>
      <c r="H18" s="398"/>
      <c r="I18" s="398"/>
      <c r="J18" s="408"/>
      <c r="K18" s="410"/>
      <c r="L18" s="413"/>
      <c r="M18" s="413"/>
      <c r="N18" s="437"/>
      <c r="O18" s="437"/>
      <c r="P18" s="229"/>
      <c r="Q18" s="182"/>
      <c r="R18" s="229"/>
      <c r="S18" s="182"/>
      <c r="T18" s="398"/>
      <c r="U18" s="398"/>
    </row>
    <row r="19" spans="1:21" ht="13.5" customHeight="1">
      <c r="A19" s="105"/>
      <c r="B19" s="414"/>
      <c r="C19" s="416"/>
      <c r="D19" s="435"/>
      <c r="E19" s="436"/>
      <c r="F19" s="426"/>
      <c r="G19" s="426"/>
      <c r="H19" s="426"/>
      <c r="I19" s="426"/>
      <c r="J19" s="421"/>
      <c r="K19" s="423"/>
      <c r="L19" s="438"/>
      <c r="M19" s="438"/>
      <c r="N19" s="438"/>
      <c r="O19" s="438"/>
      <c r="P19" s="230"/>
      <c r="Q19" s="183"/>
      <c r="R19" s="230"/>
      <c r="S19" s="183"/>
      <c r="T19" s="426"/>
      <c r="U19" s="426"/>
    </row>
    <row r="20" spans="1:21" ht="13.5" customHeight="1">
      <c r="A20" s="105"/>
      <c r="B20" s="415"/>
      <c r="C20" s="417"/>
      <c r="D20" s="432"/>
      <c r="E20" s="434"/>
      <c r="F20" s="427"/>
      <c r="G20" s="427"/>
      <c r="H20" s="427"/>
      <c r="I20" s="427"/>
      <c r="J20" s="422"/>
      <c r="K20" s="424"/>
      <c r="L20" s="439"/>
      <c r="M20" s="439"/>
      <c r="N20" s="440"/>
      <c r="O20" s="440"/>
      <c r="P20" s="231"/>
      <c r="Q20" s="184"/>
      <c r="R20" s="231"/>
      <c r="S20" s="184"/>
      <c r="T20" s="427"/>
      <c r="U20" s="427"/>
    </row>
    <row r="21" spans="1:21" ht="13.5" customHeight="1">
      <c r="A21" s="105"/>
      <c r="B21" s="418"/>
      <c r="C21" s="420"/>
      <c r="D21" s="431"/>
      <c r="E21" s="433"/>
      <c r="F21" s="397"/>
      <c r="G21" s="397"/>
      <c r="H21" s="397"/>
      <c r="I21" s="397"/>
      <c r="J21" s="425"/>
      <c r="K21" s="428"/>
      <c r="L21" s="429"/>
      <c r="M21" s="430"/>
      <c r="N21" s="429"/>
      <c r="O21" s="429"/>
      <c r="P21" s="232"/>
      <c r="Q21" s="185"/>
      <c r="R21" s="232"/>
      <c r="S21" s="185"/>
      <c r="T21" s="397"/>
      <c r="U21" s="397"/>
    </row>
    <row r="22" spans="1:21" ht="13.5" customHeight="1">
      <c r="A22" s="105"/>
      <c r="B22" s="419"/>
      <c r="C22" s="404"/>
      <c r="D22" s="432"/>
      <c r="E22" s="434"/>
      <c r="F22" s="398"/>
      <c r="G22" s="398"/>
      <c r="H22" s="398"/>
      <c r="I22" s="398"/>
      <c r="J22" s="408"/>
      <c r="K22" s="410"/>
      <c r="L22" s="413"/>
      <c r="M22" s="413"/>
      <c r="N22" s="437"/>
      <c r="O22" s="437"/>
      <c r="P22" s="229"/>
      <c r="Q22" s="182"/>
      <c r="R22" s="229"/>
      <c r="S22" s="182"/>
      <c r="T22" s="398"/>
      <c r="U22" s="398"/>
    </row>
    <row r="23" spans="1:21" ht="13.5" customHeight="1">
      <c r="A23" s="105"/>
      <c r="B23" s="414"/>
      <c r="C23" s="416"/>
      <c r="D23" s="435"/>
      <c r="E23" s="436"/>
      <c r="F23" s="426"/>
      <c r="G23" s="426"/>
      <c r="H23" s="426"/>
      <c r="I23" s="426"/>
      <c r="J23" s="421"/>
      <c r="K23" s="423"/>
      <c r="L23" s="438"/>
      <c r="M23" s="438"/>
      <c r="N23" s="438"/>
      <c r="O23" s="438"/>
      <c r="P23" s="230"/>
      <c r="Q23" s="183"/>
      <c r="R23" s="230"/>
      <c r="S23" s="183"/>
      <c r="T23" s="426"/>
      <c r="U23" s="426"/>
    </row>
    <row r="24" spans="1:21" ht="13.5" customHeight="1">
      <c r="A24" s="105"/>
      <c r="B24" s="415"/>
      <c r="C24" s="417"/>
      <c r="D24" s="432"/>
      <c r="E24" s="434"/>
      <c r="F24" s="427"/>
      <c r="G24" s="427"/>
      <c r="H24" s="427"/>
      <c r="I24" s="427"/>
      <c r="J24" s="422"/>
      <c r="K24" s="424"/>
      <c r="L24" s="439"/>
      <c r="M24" s="439"/>
      <c r="N24" s="440"/>
      <c r="O24" s="440"/>
      <c r="P24" s="231"/>
      <c r="Q24" s="184"/>
      <c r="R24" s="231"/>
      <c r="S24" s="184"/>
      <c r="T24" s="427"/>
      <c r="U24" s="427"/>
    </row>
    <row r="25" spans="1:21" ht="13.5" customHeight="1">
      <c r="A25" s="105"/>
      <c r="B25" s="418"/>
      <c r="C25" s="420"/>
      <c r="D25" s="431"/>
      <c r="E25" s="433"/>
      <c r="F25" s="397"/>
      <c r="G25" s="397"/>
      <c r="H25" s="397"/>
      <c r="I25" s="397"/>
      <c r="J25" s="425"/>
      <c r="K25" s="428"/>
      <c r="L25" s="429"/>
      <c r="M25" s="430"/>
      <c r="N25" s="429"/>
      <c r="O25" s="429"/>
      <c r="P25" s="232"/>
      <c r="Q25" s="185"/>
      <c r="R25" s="232"/>
      <c r="S25" s="185"/>
      <c r="T25" s="397"/>
      <c r="U25" s="397"/>
    </row>
    <row r="26" spans="1:21" ht="13.5" customHeight="1">
      <c r="A26" s="105"/>
      <c r="B26" s="419"/>
      <c r="C26" s="404"/>
      <c r="D26" s="432"/>
      <c r="E26" s="434"/>
      <c r="F26" s="398"/>
      <c r="G26" s="398"/>
      <c r="H26" s="398"/>
      <c r="I26" s="398"/>
      <c r="J26" s="408"/>
      <c r="K26" s="410"/>
      <c r="L26" s="413"/>
      <c r="M26" s="413"/>
      <c r="N26" s="437"/>
      <c r="O26" s="437"/>
      <c r="P26" s="229"/>
      <c r="Q26" s="182"/>
      <c r="R26" s="229"/>
      <c r="S26" s="182"/>
      <c r="T26" s="398"/>
      <c r="U26" s="398"/>
    </row>
    <row r="27" spans="1:21" ht="13.5" customHeight="1">
      <c r="A27" s="105"/>
      <c r="B27" s="414"/>
      <c r="C27" s="416"/>
      <c r="D27" s="435"/>
      <c r="E27" s="436"/>
      <c r="F27" s="426"/>
      <c r="G27" s="426"/>
      <c r="H27" s="426"/>
      <c r="I27" s="426"/>
      <c r="J27" s="421"/>
      <c r="K27" s="423"/>
      <c r="L27" s="438"/>
      <c r="M27" s="438"/>
      <c r="N27" s="438"/>
      <c r="O27" s="438"/>
      <c r="P27" s="230"/>
      <c r="Q27" s="183"/>
      <c r="R27" s="230"/>
      <c r="S27" s="183"/>
      <c r="T27" s="426"/>
      <c r="U27" s="426"/>
    </row>
    <row r="28" spans="1:21" ht="13.5" customHeight="1">
      <c r="A28" s="105"/>
      <c r="B28" s="415"/>
      <c r="C28" s="417"/>
      <c r="D28" s="432"/>
      <c r="E28" s="434"/>
      <c r="F28" s="427"/>
      <c r="G28" s="427"/>
      <c r="H28" s="427"/>
      <c r="I28" s="427"/>
      <c r="J28" s="422"/>
      <c r="K28" s="424"/>
      <c r="L28" s="439"/>
      <c r="M28" s="439"/>
      <c r="N28" s="440"/>
      <c r="O28" s="440"/>
      <c r="P28" s="231"/>
      <c r="Q28" s="184"/>
      <c r="R28" s="231"/>
      <c r="S28" s="184"/>
      <c r="T28" s="427"/>
      <c r="U28" s="427"/>
    </row>
    <row r="29" spans="1:21" ht="13.5" customHeight="1">
      <c r="A29" s="105"/>
      <c r="B29" s="418"/>
      <c r="C29" s="420"/>
      <c r="D29" s="431"/>
      <c r="E29" s="433"/>
      <c r="F29" s="397"/>
      <c r="G29" s="397"/>
      <c r="H29" s="397"/>
      <c r="I29" s="397"/>
      <c r="J29" s="425"/>
      <c r="K29" s="428"/>
      <c r="L29" s="429"/>
      <c r="M29" s="430"/>
      <c r="N29" s="429"/>
      <c r="O29" s="429"/>
      <c r="P29" s="232"/>
      <c r="Q29" s="185"/>
      <c r="R29" s="232"/>
      <c r="S29" s="185"/>
      <c r="T29" s="397"/>
      <c r="U29" s="397"/>
    </row>
    <row r="30" spans="1:21" ht="13.5" customHeight="1">
      <c r="A30" s="105"/>
      <c r="B30" s="419"/>
      <c r="C30" s="404"/>
      <c r="D30" s="432"/>
      <c r="E30" s="434"/>
      <c r="F30" s="398"/>
      <c r="G30" s="398"/>
      <c r="H30" s="398"/>
      <c r="I30" s="398"/>
      <c r="J30" s="408"/>
      <c r="K30" s="410"/>
      <c r="L30" s="413"/>
      <c r="M30" s="413"/>
      <c r="N30" s="437"/>
      <c r="O30" s="437"/>
      <c r="P30" s="229"/>
      <c r="Q30" s="182"/>
      <c r="R30" s="229"/>
      <c r="S30" s="182"/>
      <c r="T30" s="398"/>
      <c r="U30" s="398"/>
    </row>
    <row r="31" spans="1:21" ht="13.5" customHeight="1">
      <c r="A31" s="105"/>
      <c r="B31" s="414"/>
      <c r="C31" s="416"/>
      <c r="D31" s="435"/>
      <c r="E31" s="436"/>
      <c r="F31" s="426"/>
      <c r="G31" s="426"/>
      <c r="H31" s="426"/>
      <c r="I31" s="426"/>
      <c r="J31" s="421"/>
      <c r="K31" s="423"/>
      <c r="L31" s="438"/>
      <c r="M31" s="438"/>
      <c r="N31" s="438"/>
      <c r="O31" s="438"/>
      <c r="P31" s="230"/>
      <c r="Q31" s="183"/>
      <c r="R31" s="230"/>
      <c r="S31" s="183"/>
      <c r="T31" s="426"/>
      <c r="U31" s="426"/>
    </row>
    <row r="32" spans="1:21" ht="13.5" customHeight="1">
      <c r="A32" s="105"/>
      <c r="B32" s="415"/>
      <c r="C32" s="417"/>
      <c r="D32" s="432"/>
      <c r="E32" s="434"/>
      <c r="F32" s="427"/>
      <c r="G32" s="427"/>
      <c r="H32" s="427"/>
      <c r="I32" s="427"/>
      <c r="J32" s="422"/>
      <c r="K32" s="424"/>
      <c r="L32" s="439"/>
      <c r="M32" s="439"/>
      <c r="N32" s="440"/>
      <c r="O32" s="440"/>
      <c r="P32" s="231"/>
      <c r="Q32" s="184"/>
      <c r="R32" s="231"/>
      <c r="S32" s="184"/>
      <c r="T32" s="427"/>
      <c r="U32" s="427"/>
    </row>
    <row r="33" spans="1:21" ht="13.5" customHeight="1">
      <c r="A33" s="105"/>
      <c r="B33" s="418"/>
      <c r="C33" s="420"/>
      <c r="D33" s="431"/>
      <c r="E33" s="433"/>
      <c r="F33" s="397"/>
      <c r="G33" s="397"/>
      <c r="H33" s="397"/>
      <c r="I33" s="397"/>
      <c r="J33" s="425"/>
      <c r="K33" s="428"/>
      <c r="L33" s="429"/>
      <c r="M33" s="430"/>
      <c r="N33" s="429"/>
      <c r="O33" s="429"/>
      <c r="P33" s="232"/>
      <c r="Q33" s="185"/>
      <c r="R33" s="232"/>
      <c r="S33" s="185"/>
      <c r="T33" s="397"/>
      <c r="U33" s="397"/>
    </row>
    <row r="34" spans="1:21" ht="13.5" customHeight="1">
      <c r="A34" s="105"/>
      <c r="B34" s="419"/>
      <c r="C34" s="404"/>
      <c r="D34" s="432"/>
      <c r="E34" s="434"/>
      <c r="F34" s="398"/>
      <c r="G34" s="398"/>
      <c r="H34" s="398"/>
      <c r="I34" s="398"/>
      <c r="J34" s="408"/>
      <c r="K34" s="410"/>
      <c r="L34" s="413"/>
      <c r="M34" s="413"/>
      <c r="N34" s="437"/>
      <c r="O34" s="437"/>
      <c r="P34" s="229"/>
      <c r="Q34" s="182"/>
      <c r="R34" s="229"/>
      <c r="S34" s="182"/>
      <c r="T34" s="398"/>
      <c r="U34" s="398"/>
    </row>
    <row r="35" spans="1:21" ht="13.5" customHeight="1">
      <c r="A35" s="105"/>
      <c r="B35" s="414"/>
      <c r="C35" s="416"/>
      <c r="D35" s="435"/>
      <c r="E35" s="436"/>
      <c r="F35" s="426"/>
      <c r="G35" s="426"/>
      <c r="H35" s="426"/>
      <c r="I35" s="426"/>
      <c r="J35" s="421"/>
      <c r="K35" s="423"/>
      <c r="L35" s="438"/>
      <c r="M35" s="438"/>
      <c r="N35" s="438"/>
      <c r="O35" s="438"/>
      <c r="P35" s="230"/>
      <c r="Q35" s="183"/>
      <c r="R35" s="230"/>
      <c r="S35" s="183"/>
      <c r="T35" s="426"/>
      <c r="U35" s="426"/>
    </row>
    <row r="36" spans="1:21" ht="13.5" customHeight="1">
      <c r="A36" s="105"/>
      <c r="B36" s="415"/>
      <c r="C36" s="417"/>
      <c r="D36" s="432"/>
      <c r="E36" s="434"/>
      <c r="F36" s="427"/>
      <c r="G36" s="427"/>
      <c r="H36" s="427"/>
      <c r="I36" s="427"/>
      <c r="J36" s="422"/>
      <c r="K36" s="424"/>
      <c r="L36" s="439"/>
      <c r="M36" s="439"/>
      <c r="N36" s="440"/>
      <c r="O36" s="440"/>
      <c r="P36" s="231"/>
      <c r="Q36" s="184"/>
      <c r="R36" s="231"/>
      <c r="S36" s="184"/>
      <c r="T36" s="427"/>
      <c r="U36" s="427"/>
    </row>
    <row r="37" spans="1:21" ht="13.5" customHeight="1">
      <c r="A37" s="105"/>
      <c r="B37" s="418"/>
      <c r="C37" s="420"/>
      <c r="D37" s="431"/>
      <c r="E37" s="433"/>
      <c r="F37" s="397"/>
      <c r="G37" s="397"/>
      <c r="H37" s="397"/>
      <c r="I37" s="397"/>
      <c r="J37" s="425"/>
      <c r="K37" s="428"/>
      <c r="L37" s="429"/>
      <c r="M37" s="430"/>
      <c r="N37" s="429"/>
      <c r="O37" s="429"/>
      <c r="P37" s="232"/>
      <c r="Q37" s="185"/>
      <c r="R37" s="232"/>
      <c r="S37" s="185"/>
      <c r="T37" s="397"/>
      <c r="U37" s="397"/>
    </row>
    <row r="38" spans="1:21" ht="13.5" customHeight="1">
      <c r="A38" s="105"/>
      <c r="B38" s="419"/>
      <c r="C38" s="404"/>
      <c r="D38" s="432"/>
      <c r="E38" s="434"/>
      <c r="F38" s="398"/>
      <c r="G38" s="398"/>
      <c r="H38" s="398"/>
      <c r="I38" s="398"/>
      <c r="J38" s="408"/>
      <c r="K38" s="410"/>
      <c r="L38" s="413"/>
      <c r="M38" s="413"/>
      <c r="N38" s="437"/>
      <c r="O38" s="437"/>
      <c r="P38" s="229"/>
      <c r="Q38" s="182"/>
      <c r="R38" s="229"/>
      <c r="S38" s="182"/>
      <c r="T38" s="398"/>
      <c r="U38" s="398"/>
    </row>
    <row r="39" spans="1:21" ht="13.5" customHeight="1">
      <c r="A39" s="105"/>
      <c r="B39" s="414"/>
      <c r="C39" s="416"/>
      <c r="D39" s="435"/>
      <c r="E39" s="436"/>
      <c r="F39" s="426"/>
      <c r="G39" s="426"/>
      <c r="H39" s="426"/>
      <c r="I39" s="426"/>
      <c r="J39" s="421"/>
      <c r="K39" s="423"/>
      <c r="L39" s="438"/>
      <c r="M39" s="438"/>
      <c r="N39" s="438"/>
      <c r="O39" s="438"/>
      <c r="P39" s="230"/>
      <c r="Q39" s="183"/>
      <c r="R39" s="230"/>
      <c r="S39" s="183"/>
      <c r="T39" s="426"/>
      <c r="U39" s="426"/>
    </row>
    <row r="40" spans="1:21" ht="13.5" customHeight="1">
      <c r="A40" s="105"/>
      <c r="B40" s="415"/>
      <c r="C40" s="417"/>
      <c r="D40" s="432"/>
      <c r="E40" s="434"/>
      <c r="F40" s="427"/>
      <c r="G40" s="427"/>
      <c r="H40" s="427"/>
      <c r="I40" s="427"/>
      <c r="J40" s="422"/>
      <c r="K40" s="424"/>
      <c r="L40" s="439"/>
      <c r="M40" s="439"/>
      <c r="N40" s="440"/>
      <c r="O40" s="440"/>
      <c r="P40" s="231"/>
      <c r="Q40" s="184"/>
      <c r="R40" s="231"/>
      <c r="S40" s="184"/>
      <c r="T40" s="427"/>
      <c r="U40" s="427"/>
    </row>
    <row r="41" spans="1:21" ht="13.5" customHeight="1">
      <c r="A41" s="105"/>
      <c r="B41" s="418"/>
      <c r="C41" s="420"/>
      <c r="D41" s="431"/>
      <c r="E41" s="433"/>
      <c r="F41" s="397"/>
      <c r="G41" s="397"/>
      <c r="H41" s="397"/>
      <c r="I41" s="397"/>
      <c r="J41" s="425"/>
      <c r="K41" s="428"/>
      <c r="L41" s="429"/>
      <c r="M41" s="430"/>
      <c r="N41" s="429"/>
      <c r="O41" s="429"/>
      <c r="P41" s="232"/>
      <c r="Q41" s="185"/>
      <c r="R41" s="232"/>
      <c r="S41" s="185"/>
      <c r="T41" s="397"/>
      <c r="U41" s="397"/>
    </row>
    <row r="42" spans="1:21" ht="13.5" customHeight="1">
      <c r="A42" s="105"/>
      <c r="B42" s="419"/>
      <c r="C42" s="404"/>
      <c r="D42" s="432"/>
      <c r="E42" s="434"/>
      <c r="F42" s="398"/>
      <c r="G42" s="398"/>
      <c r="H42" s="398"/>
      <c r="I42" s="398"/>
      <c r="J42" s="408"/>
      <c r="K42" s="410"/>
      <c r="L42" s="413"/>
      <c r="M42" s="413"/>
      <c r="N42" s="437"/>
      <c r="O42" s="437"/>
      <c r="P42" s="229"/>
      <c r="Q42" s="182"/>
      <c r="R42" s="229"/>
      <c r="S42" s="182"/>
      <c r="T42" s="398"/>
      <c r="U42" s="398"/>
    </row>
    <row r="43" spans="1:21" ht="13.5" customHeight="1">
      <c r="A43" s="105"/>
      <c r="B43" s="414"/>
      <c r="C43" s="416"/>
      <c r="D43" s="435"/>
      <c r="E43" s="436"/>
      <c r="F43" s="426"/>
      <c r="G43" s="426"/>
      <c r="H43" s="426"/>
      <c r="I43" s="426"/>
      <c r="J43" s="421"/>
      <c r="K43" s="423"/>
      <c r="L43" s="438"/>
      <c r="M43" s="438"/>
      <c r="N43" s="438"/>
      <c r="O43" s="438"/>
      <c r="P43" s="230"/>
      <c r="Q43" s="183"/>
      <c r="R43" s="230"/>
      <c r="S43" s="183"/>
      <c r="T43" s="426"/>
      <c r="U43" s="426"/>
    </row>
    <row r="44" spans="1:21" ht="13.5" customHeight="1">
      <c r="A44" s="105"/>
      <c r="B44" s="415"/>
      <c r="C44" s="417"/>
      <c r="D44" s="432"/>
      <c r="E44" s="434"/>
      <c r="F44" s="427"/>
      <c r="G44" s="427"/>
      <c r="H44" s="427"/>
      <c r="I44" s="427"/>
      <c r="J44" s="422"/>
      <c r="K44" s="424"/>
      <c r="L44" s="439"/>
      <c r="M44" s="439"/>
      <c r="N44" s="440"/>
      <c r="O44" s="440"/>
      <c r="P44" s="231"/>
      <c r="Q44" s="184"/>
      <c r="R44" s="231"/>
      <c r="S44" s="184"/>
      <c r="T44" s="427"/>
      <c r="U44" s="427"/>
    </row>
    <row r="45" spans="1:21" ht="13.5" customHeight="1">
      <c r="A45" s="105"/>
      <c r="B45" s="418"/>
      <c r="C45" s="420"/>
      <c r="D45" s="431"/>
      <c r="E45" s="433"/>
      <c r="F45" s="397"/>
      <c r="G45" s="397"/>
      <c r="H45" s="397"/>
      <c r="I45" s="397"/>
      <c r="J45" s="425"/>
      <c r="K45" s="428"/>
      <c r="L45" s="429"/>
      <c r="M45" s="430"/>
      <c r="N45" s="429"/>
      <c r="O45" s="429"/>
      <c r="P45" s="232"/>
      <c r="Q45" s="185"/>
      <c r="R45" s="232"/>
      <c r="S45" s="185"/>
      <c r="T45" s="397"/>
      <c r="U45" s="397"/>
    </row>
    <row r="46" spans="1:21" ht="13.5" customHeight="1">
      <c r="A46" s="105"/>
      <c r="B46" s="419"/>
      <c r="C46" s="404"/>
      <c r="D46" s="432"/>
      <c r="E46" s="434"/>
      <c r="F46" s="398"/>
      <c r="G46" s="398"/>
      <c r="H46" s="398"/>
      <c r="I46" s="398"/>
      <c r="J46" s="408"/>
      <c r="K46" s="410"/>
      <c r="L46" s="413"/>
      <c r="M46" s="413"/>
      <c r="N46" s="437"/>
      <c r="O46" s="437"/>
      <c r="P46" s="229"/>
      <c r="Q46" s="182"/>
      <c r="R46" s="229"/>
      <c r="S46" s="182"/>
      <c r="T46" s="398"/>
      <c r="U46" s="398"/>
    </row>
    <row r="47" spans="1:21" ht="13.5" customHeight="1">
      <c r="A47" s="105"/>
      <c r="B47" s="414"/>
      <c r="C47" s="416"/>
      <c r="D47" s="435"/>
      <c r="E47" s="436"/>
      <c r="F47" s="426"/>
      <c r="G47" s="426"/>
      <c r="H47" s="426"/>
      <c r="I47" s="426"/>
      <c r="J47" s="421"/>
      <c r="K47" s="423"/>
      <c r="L47" s="438"/>
      <c r="M47" s="438"/>
      <c r="N47" s="438"/>
      <c r="O47" s="438"/>
      <c r="P47" s="230"/>
      <c r="Q47" s="183"/>
      <c r="R47" s="230"/>
      <c r="S47" s="183"/>
      <c r="T47" s="426"/>
      <c r="U47" s="426"/>
    </row>
    <row r="48" spans="1:21" ht="13.5" customHeight="1">
      <c r="A48" s="105"/>
      <c r="B48" s="415"/>
      <c r="C48" s="417"/>
      <c r="D48" s="432"/>
      <c r="E48" s="434"/>
      <c r="F48" s="427"/>
      <c r="G48" s="427"/>
      <c r="H48" s="427"/>
      <c r="I48" s="427"/>
      <c r="J48" s="422"/>
      <c r="K48" s="424"/>
      <c r="L48" s="439"/>
      <c r="M48" s="439"/>
      <c r="N48" s="440"/>
      <c r="O48" s="440"/>
      <c r="P48" s="231"/>
      <c r="Q48" s="184"/>
      <c r="R48" s="231"/>
      <c r="S48" s="184"/>
      <c r="T48" s="427"/>
      <c r="U48" s="427"/>
    </row>
    <row r="49" spans="1:21" ht="13.5" customHeight="1">
      <c r="A49" s="105"/>
      <c r="B49" s="418"/>
      <c r="C49" s="420"/>
      <c r="D49" s="431"/>
      <c r="E49" s="433"/>
      <c r="F49" s="397"/>
      <c r="G49" s="397"/>
      <c r="H49" s="397"/>
      <c r="I49" s="397"/>
      <c r="J49" s="425"/>
      <c r="K49" s="428"/>
      <c r="L49" s="429"/>
      <c r="M49" s="430"/>
      <c r="N49" s="429"/>
      <c r="O49" s="429"/>
      <c r="P49" s="232"/>
      <c r="Q49" s="185"/>
      <c r="R49" s="232"/>
      <c r="S49" s="185"/>
      <c r="T49" s="397"/>
      <c r="U49" s="397"/>
    </row>
    <row r="50" spans="1:21" ht="13.5" customHeight="1">
      <c r="A50" s="105"/>
      <c r="B50" s="419"/>
      <c r="C50" s="404"/>
      <c r="D50" s="432"/>
      <c r="E50" s="434"/>
      <c r="F50" s="398"/>
      <c r="G50" s="398"/>
      <c r="H50" s="398"/>
      <c r="I50" s="398"/>
      <c r="J50" s="408"/>
      <c r="K50" s="410"/>
      <c r="L50" s="413"/>
      <c r="M50" s="413"/>
      <c r="N50" s="437"/>
      <c r="O50" s="437"/>
      <c r="P50" s="229"/>
      <c r="Q50" s="182"/>
      <c r="R50" s="229"/>
      <c r="S50" s="182"/>
      <c r="T50" s="398"/>
      <c r="U50" s="398"/>
    </row>
    <row r="51" spans="1:21" ht="13.5" customHeight="1">
      <c r="A51" s="105"/>
      <c r="B51" s="414"/>
      <c r="C51" s="416"/>
      <c r="D51" s="435"/>
      <c r="E51" s="436"/>
      <c r="F51" s="426"/>
      <c r="G51" s="426"/>
      <c r="H51" s="426"/>
      <c r="I51" s="426"/>
      <c r="J51" s="421"/>
      <c r="K51" s="423"/>
      <c r="L51" s="438"/>
      <c r="M51" s="438"/>
      <c r="N51" s="438"/>
      <c r="O51" s="438"/>
      <c r="P51" s="230"/>
      <c r="Q51" s="183"/>
      <c r="R51" s="230"/>
      <c r="S51" s="183"/>
      <c r="T51" s="426"/>
      <c r="U51" s="426"/>
    </row>
    <row r="52" spans="1:21" ht="13.5" customHeight="1">
      <c r="A52" s="105"/>
      <c r="B52" s="415"/>
      <c r="C52" s="417"/>
      <c r="D52" s="432"/>
      <c r="E52" s="434"/>
      <c r="F52" s="427"/>
      <c r="G52" s="427"/>
      <c r="H52" s="427"/>
      <c r="I52" s="427"/>
      <c r="J52" s="422"/>
      <c r="K52" s="424"/>
      <c r="L52" s="439"/>
      <c r="M52" s="439"/>
      <c r="N52" s="440"/>
      <c r="O52" s="440"/>
      <c r="P52" s="231"/>
      <c r="Q52" s="184"/>
      <c r="R52" s="231"/>
      <c r="S52" s="184"/>
      <c r="T52" s="427"/>
      <c r="U52" s="427"/>
    </row>
    <row r="53" spans="1:21" ht="13.5" customHeight="1">
      <c r="A53" s="105"/>
      <c r="B53" s="418"/>
      <c r="C53" s="420"/>
      <c r="D53" s="431"/>
      <c r="E53" s="433"/>
      <c r="F53" s="397"/>
      <c r="G53" s="397"/>
      <c r="H53" s="397"/>
      <c r="I53" s="397"/>
      <c r="J53" s="425"/>
      <c r="K53" s="428"/>
      <c r="L53" s="429"/>
      <c r="M53" s="430"/>
      <c r="N53" s="429"/>
      <c r="O53" s="429"/>
      <c r="P53" s="232"/>
      <c r="Q53" s="185"/>
      <c r="R53" s="232"/>
      <c r="S53" s="185"/>
      <c r="T53" s="397"/>
      <c r="U53" s="397"/>
    </row>
    <row r="54" spans="1:21" ht="13.5" customHeight="1">
      <c r="A54" s="105"/>
      <c r="B54" s="419"/>
      <c r="C54" s="404"/>
      <c r="D54" s="432"/>
      <c r="E54" s="434"/>
      <c r="F54" s="398"/>
      <c r="G54" s="398"/>
      <c r="H54" s="398"/>
      <c r="I54" s="398"/>
      <c r="J54" s="408"/>
      <c r="K54" s="410"/>
      <c r="L54" s="413"/>
      <c r="M54" s="413"/>
      <c r="N54" s="437"/>
      <c r="O54" s="437"/>
      <c r="P54" s="229"/>
      <c r="Q54" s="182"/>
      <c r="R54" s="229"/>
      <c r="S54" s="182"/>
      <c r="T54" s="398"/>
      <c r="U54" s="398"/>
    </row>
    <row r="55" spans="1:21" ht="13.5" customHeight="1">
      <c r="A55" s="105"/>
      <c r="B55" s="414"/>
      <c r="C55" s="416"/>
      <c r="D55" s="435"/>
      <c r="E55" s="436"/>
      <c r="F55" s="426"/>
      <c r="G55" s="426"/>
      <c r="H55" s="426"/>
      <c r="I55" s="426"/>
      <c r="J55" s="421"/>
      <c r="K55" s="423"/>
      <c r="L55" s="438"/>
      <c r="M55" s="438"/>
      <c r="N55" s="438"/>
      <c r="O55" s="438"/>
      <c r="P55" s="230"/>
      <c r="Q55" s="183"/>
      <c r="R55" s="230"/>
      <c r="S55" s="183"/>
      <c r="T55" s="426"/>
      <c r="U55" s="426"/>
    </row>
    <row r="56" spans="1:21" ht="13.5" customHeight="1">
      <c r="A56" s="105"/>
      <c r="B56" s="415"/>
      <c r="C56" s="417"/>
      <c r="D56" s="432"/>
      <c r="E56" s="434"/>
      <c r="F56" s="427"/>
      <c r="G56" s="427"/>
      <c r="H56" s="427"/>
      <c r="I56" s="427"/>
      <c r="J56" s="422"/>
      <c r="K56" s="424"/>
      <c r="L56" s="439"/>
      <c r="M56" s="439"/>
      <c r="N56" s="440"/>
      <c r="O56" s="440"/>
      <c r="P56" s="231"/>
      <c r="Q56" s="184"/>
      <c r="R56" s="231"/>
      <c r="S56" s="184"/>
      <c r="T56" s="427"/>
      <c r="U56" s="427"/>
    </row>
    <row r="57" spans="1:21" ht="13.5" customHeight="1">
      <c r="A57" s="105"/>
      <c r="B57" s="418"/>
      <c r="C57" s="420"/>
      <c r="D57" s="431"/>
      <c r="E57" s="433"/>
      <c r="F57" s="397"/>
      <c r="G57" s="397"/>
      <c r="H57" s="397"/>
      <c r="I57" s="397"/>
      <c r="J57" s="425"/>
      <c r="K57" s="428"/>
      <c r="L57" s="429"/>
      <c r="M57" s="430"/>
      <c r="N57" s="429"/>
      <c r="O57" s="429"/>
      <c r="P57" s="232"/>
      <c r="Q57" s="185"/>
      <c r="R57" s="232"/>
      <c r="S57" s="185"/>
      <c r="T57" s="397"/>
      <c r="U57" s="397"/>
    </row>
    <row r="58" spans="1:21" ht="13.5" customHeight="1">
      <c r="A58" s="105"/>
      <c r="B58" s="419"/>
      <c r="C58" s="404"/>
      <c r="D58" s="432"/>
      <c r="E58" s="434"/>
      <c r="F58" s="398"/>
      <c r="G58" s="398"/>
      <c r="H58" s="398"/>
      <c r="I58" s="398"/>
      <c r="J58" s="408"/>
      <c r="K58" s="410"/>
      <c r="L58" s="413"/>
      <c r="M58" s="413"/>
      <c r="N58" s="437"/>
      <c r="O58" s="437"/>
      <c r="P58" s="229"/>
      <c r="Q58" s="182"/>
      <c r="R58" s="229"/>
      <c r="S58" s="182"/>
      <c r="T58" s="398"/>
      <c r="U58" s="398"/>
    </row>
    <row r="59" spans="1:21" ht="13.5" customHeight="1">
      <c r="A59" s="105"/>
      <c r="B59" s="414"/>
      <c r="C59" s="416"/>
      <c r="D59" s="435"/>
      <c r="E59" s="436"/>
      <c r="F59" s="426"/>
      <c r="G59" s="426"/>
      <c r="H59" s="426"/>
      <c r="I59" s="426"/>
      <c r="J59" s="421"/>
      <c r="K59" s="423"/>
      <c r="L59" s="438"/>
      <c r="M59" s="438"/>
      <c r="N59" s="438"/>
      <c r="O59" s="438"/>
      <c r="P59" s="230"/>
      <c r="Q59" s="183"/>
      <c r="R59" s="230"/>
      <c r="S59" s="183"/>
      <c r="T59" s="426"/>
      <c r="U59" s="426"/>
    </row>
    <row r="60" spans="1:21" ht="13.5" customHeight="1">
      <c r="A60" s="105"/>
      <c r="B60" s="415"/>
      <c r="C60" s="417"/>
      <c r="D60" s="432"/>
      <c r="E60" s="434"/>
      <c r="F60" s="427"/>
      <c r="G60" s="427"/>
      <c r="H60" s="427"/>
      <c r="I60" s="427"/>
      <c r="J60" s="422"/>
      <c r="K60" s="424"/>
      <c r="L60" s="439"/>
      <c r="M60" s="439"/>
      <c r="N60" s="440"/>
      <c r="O60" s="440"/>
      <c r="P60" s="231"/>
      <c r="Q60" s="184"/>
      <c r="R60" s="231"/>
      <c r="S60" s="184"/>
      <c r="T60" s="427"/>
      <c r="U60" s="427"/>
    </row>
  </sheetData>
  <mergeCells count="325">
    <mergeCell ref="D55:D56"/>
    <mergeCell ref="E55:E56"/>
    <mergeCell ref="D57:D58"/>
    <mergeCell ref="E57:E58"/>
    <mergeCell ref="D59:D60"/>
    <mergeCell ref="E59:E60"/>
    <mergeCell ref="B2:J2"/>
    <mergeCell ref="P2:U2"/>
    <mergeCell ref="D45:D46"/>
    <mergeCell ref="E45:E46"/>
    <mergeCell ref="D47:D48"/>
    <mergeCell ref="E47:E48"/>
    <mergeCell ref="D49:D50"/>
    <mergeCell ref="E49:E50"/>
    <mergeCell ref="D51:D52"/>
    <mergeCell ref="E51:E52"/>
    <mergeCell ref="D53:D54"/>
    <mergeCell ref="E53:E54"/>
    <mergeCell ref="D29:D30"/>
    <mergeCell ref="E29:E30"/>
    <mergeCell ref="D31:D32"/>
    <mergeCell ref="E31:E32"/>
    <mergeCell ref="D33:D34"/>
    <mergeCell ref="E33:E34"/>
    <mergeCell ref="D35:D36"/>
    <mergeCell ref="E35:E36"/>
    <mergeCell ref="D37:D38"/>
    <mergeCell ref="E37:E38"/>
    <mergeCell ref="D19:D20"/>
    <mergeCell ref="E19:E20"/>
    <mergeCell ref="D21:D22"/>
    <mergeCell ref="E21:E22"/>
    <mergeCell ref="D23:D24"/>
    <mergeCell ref="E23:E24"/>
    <mergeCell ref="D25:D26"/>
    <mergeCell ref="E25:E26"/>
    <mergeCell ref="D27:D28"/>
    <mergeCell ref="E27:E28"/>
    <mergeCell ref="C3:E4"/>
    <mergeCell ref="D5:D6"/>
    <mergeCell ref="E5:E6"/>
    <mergeCell ref="D7:D8"/>
    <mergeCell ref="E7:E8"/>
    <mergeCell ref="D9:D10"/>
    <mergeCell ref="E9:E10"/>
    <mergeCell ref="D11:D12"/>
    <mergeCell ref="E11:E12"/>
    <mergeCell ref="K1:O2"/>
    <mergeCell ref="B59:B60"/>
    <mergeCell ref="C59:C60"/>
    <mergeCell ref="F59:G60"/>
    <mergeCell ref="H59:I60"/>
    <mergeCell ref="J59:J60"/>
    <mergeCell ref="K59:K60"/>
    <mergeCell ref="L59:M60"/>
    <mergeCell ref="N59:O60"/>
    <mergeCell ref="B27:B28"/>
    <mergeCell ref="C27:C28"/>
    <mergeCell ref="F27:G28"/>
    <mergeCell ref="H27:I28"/>
    <mergeCell ref="J27:J28"/>
    <mergeCell ref="K27:K28"/>
    <mergeCell ref="L27:M28"/>
    <mergeCell ref="N27:O28"/>
    <mergeCell ref="C43:C44"/>
    <mergeCell ref="F43:G44"/>
    <mergeCell ref="H43:I44"/>
    <mergeCell ref="J43:J44"/>
    <mergeCell ref="K43:K44"/>
    <mergeCell ref="L43:M44"/>
    <mergeCell ref="N43:O44"/>
    <mergeCell ref="T59:U60"/>
    <mergeCell ref="N31:O32"/>
    <mergeCell ref="T31:U32"/>
    <mergeCell ref="L29:M30"/>
    <mergeCell ref="N29:O30"/>
    <mergeCell ref="T29:U30"/>
    <mergeCell ref="B31:B32"/>
    <mergeCell ref="C31:C32"/>
    <mergeCell ref="F31:G32"/>
    <mergeCell ref="H31:I32"/>
    <mergeCell ref="J31:J32"/>
    <mergeCell ref="K31:K32"/>
    <mergeCell ref="L31:M32"/>
    <mergeCell ref="B29:B30"/>
    <mergeCell ref="C29:C30"/>
    <mergeCell ref="F29:G30"/>
    <mergeCell ref="H29:I30"/>
    <mergeCell ref="J29:J30"/>
    <mergeCell ref="K29:K30"/>
    <mergeCell ref="T49:U50"/>
    <mergeCell ref="H45:I46"/>
    <mergeCell ref="J45:J46"/>
    <mergeCell ref="K45:K46"/>
    <mergeCell ref="B43:B44"/>
    <mergeCell ref="T27:U28"/>
    <mergeCell ref="N47:O48"/>
    <mergeCell ref="T47:U48"/>
    <mergeCell ref="B49:B50"/>
    <mergeCell ref="C49:C50"/>
    <mergeCell ref="F49:G50"/>
    <mergeCell ref="H49:I50"/>
    <mergeCell ref="J49:J50"/>
    <mergeCell ref="K49:K50"/>
    <mergeCell ref="L49:M50"/>
    <mergeCell ref="N49:O50"/>
    <mergeCell ref="L45:M46"/>
    <mergeCell ref="N45:O46"/>
    <mergeCell ref="T45:U46"/>
    <mergeCell ref="B47:B48"/>
    <mergeCell ref="C47:C48"/>
    <mergeCell ref="F47:G48"/>
    <mergeCell ref="H47:I48"/>
    <mergeCell ref="J47:J48"/>
    <mergeCell ref="K47:K48"/>
    <mergeCell ref="L47:M48"/>
    <mergeCell ref="B45:B46"/>
    <mergeCell ref="C45:C46"/>
    <mergeCell ref="F45:G46"/>
    <mergeCell ref="T43:U44"/>
    <mergeCell ref="T39:U40"/>
    <mergeCell ref="B41:B42"/>
    <mergeCell ref="C41:C42"/>
    <mergeCell ref="F41:G42"/>
    <mergeCell ref="H41:I42"/>
    <mergeCell ref="J41:J42"/>
    <mergeCell ref="K41:K42"/>
    <mergeCell ref="L41:M42"/>
    <mergeCell ref="N41:O42"/>
    <mergeCell ref="T41:U42"/>
    <mergeCell ref="D39:D40"/>
    <mergeCell ref="E39:E40"/>
    <mergeCell ref="D41:D42"/>
    <mergeCell ref="E41:E42"/>
    <mergeCell ref="D43:D44"/>
    <mergeCell ref="E43:E44"/>
    <mergeCell ref="L33:M34"/>
    <mergeCell ref="N33:O34"/>
    <mergeCell ref="T33:U34"/>
    <mergeCell ref="B39:B40"/>
    <mergeCell ref="C39:C40"/>
    <mergeCell ref="F39:G40"/>
    <mergeCell ref="H39:I40"/>
    <mergeCell ref="J39:J40"/>
    <mergeCell ref="K39:K40"/>
    <mergeCell ref="L39:M40"/>
    <mergeCell ref="B33:B34"/>
    <mergeCell ref="C33:C34"/>
    <mergeCell ref="F33:G34"/>
    <mergeCell ref="H33:I34"/>
    <mergeCell ref="J33:J34"/>
    <mergeCell ref="K33:K34"/>
    <mergeCell ref="K35:K36"/>
    <mergeCell ref="L35:M36"/>
    <mergeCell ref="N35:O36"/>
    <mergeCell ref="J37:J38"/>
    <mergeCell ref="K37:K38"/>
    <mergeCell ref="L37:M38"/>
    <mergeCell ref="N37:O38"/>
    <mergeCell ref="N39:O40"/>
    <mergeCell ref="B25:B26"/>
    <mergeCell ref="C25:C26"/>
    <mergeCell ref="F25:G26"/>
    <mergeCell ref="H25:I26"/>
    <mergeCell ref="J25:J26"/>
    <mergeCell ref="K25:K26"/>
    <mergeCell ref="L25:M26"/>
    <mergeCell ref="B23:B24"/>
    <mergeCell ref="C23:C24"/>
    <mergeCell ref="F23:G24"/>
    <mergeCell ref="H23:I24"/>
    <mergeCell ref="J23:J24"/>
    <mergeCell ref="K23:K24"/>
    <mergeCell ref="N21:O22"/>
    <mergeCell ref="F19:G20"/>
    <mergeCell ref="H19:I20"/>
    <mergeCell ref="J19:J20"/>
    <mergeCell ref="K19:K20"/>
    <mergeCell ref="L19:M20"/>
    <mergeCell ref="N19:O20"/>
    <mergeCell ref="N25:O26"/>
    <mergeCell ref="T25:U26"/>
    <mergeCell ref="L23:M24"/>
    <mergeCell ref="N23:O24"/>
    <mergeCell ref="T23:U24"/>
    <mergeCell ref="N57:O58"/>
    <mergeCell ref="J51:J52"/>
    <mergeCell ref="K51:K52"/>
    <mergeCell ref="L51:M52"/>
    <mergeCell ref="N51:O52"/>
    <mergeCell ref="J53:J54"/>
    <mergeCell ref="K53:K54"/>
    <mergeCell ref="L53:M54"/>
    <mergeCell ref="N53:O54"/>
    <mergeCell ref="T57:U58"/>
    <mergeCell ref="J15:J16"/>
    <mergeCell ref="K15:K16"/>
    <mergeCell ref="L15:M16"/>
    <mergeCell ref="N15:O16"/>
    <mergeCell ref="J17:J18"/>
    <mergeCell ref="K17:K18"/>
    <mergeCell ref="L17:M18"/>
    <mergeCell ref="N17:O18"/>
    <mergeCell ref="J35:J36"/>
    <mergeCell ref="T35:U36"/>
    <mergeCell ref="T37:U38"/>
    <mergeCell ref="T51:U52"/>
    <mergeCell ref="T53:U54"/>
    <mergeCell ref="T55:U56"/>
    <mergeCell ref="T21:U22"/>
    <mergeCell ref="T19:U20"/>
    <mergeCell ref="J55:J56"/>
    <mergeCell ref="K55:K56"/>
    <mergeCell ref="L55:M56"/>
    <mergeCell ref="N55:O56"/>
    <mergeCell ref="J57:J58"/>
    <mergeCell ref="K57:K58"/>
    <mergeCell ref="L57:M58"/>
    <mergeCell ref="T15:U16"/>
    <mergeCell ref="T17:U18"/>
    <mergeCell ref="N13:O14"/>
    <mergeCell ref="L7:M8"/>
    <mergeCell ref="L9:M10"/>
    <mergeCell ref="L11:M12"/>
    <mergeCell ref="N7:O8"/>
    <mergeCell ref="N9:O10"/>
    <mergeCell ref="N11:O12"/>
    <mergeCell ref="H53:I54"/>
    <mergeCell ref="H55:I56"/>
    <mergeCell ref="F51:G52"/>
    <mergeCell ref="F53:G54"/>
    <mergeCell ref="F55:G56"/>
    <mergeCell ref="H7:I8"/>
    <mergeCell ref="H9:I10"/>
    <mergeCell ref="H11:I12"/>
    <mergeCell ref="H13:I14"/>
    <mergeCell ref="H15:I16"/>
    <mergeCell ref="H17:I18"/>
    <mergeCell ref="H35:I36"/>
    <mergeCell ref="H37:I38"/>
    <mergeCell ref="H51:I52"/>
    <mergeCell ref="F21:G22"/>
    <mergeCell ref="H21:I22"/>
    <mergeCell ref="B57:B58"/>
    <mergeCell ref="C57:C58"/>
    <mergeCell ref="F7:G8"/>
    <mergeCell ref="F9:G10"/>
    <mergeCell ref="F11:G12"/>
    <mergeCell ref="F13:G14"/>
    <mergeCell ref="F15:G16"/>
    <mergeCell ref="F17:G18"/>
    <mergeCell ref="F35:G36"/>
    <mergeCell ref="F37:G38"/>
    <mergeCell ref="B51:B52"/>
    <mergeCell ref="C51:C52"/>
    <mergeCell ref="B53:B54"/>
    <mergeCell ref="C53:C54"/>
    <mergeCell ref="B55:B56"/>
    <mergeCell ref="C55:C56"/>
    <mergeCell ref="B17:B18"/>
    <mergeCell ref="C17:C18"/>
    <mergeCell ref="B35:B36"/>
    <mergeCell ref="C35:C36"/>
    <mergeCell ref="B37:B38"/>
    <mergeCell ref="C37:C38"/>
    <mergeCell ref="B19:B20"/>
    <mergeCell ref="C19:C20"/>
    <mergeCell ref="L5:M6"/>
    <mergeCell ref="K9:K10"/>
    <mergeCell ref="J11:J12"/>
    <mergeCell ref="K11:K12"/>
    <mergeCell ref="J13:J14"/>
    <mergeCell ref="K13:K14"/>
    <mergeCell ref="L13:M14"/>
    <mergeCell ref="J21:J22"/>
    <mergeCell ref="K21:K22"/>
    <mergeCell ref="L21:M22"/>
    <mergeCell ref="C7:C8"/>
    <mergeCell ref="B9:B10"/>
    <mergeCell ref="C9:C10"/>
    <mergeCell ref="J7:J8"/>
    <mergeCell ref="K7:K8"/>
    <mergeCell ref="J9:J10"/>
    <mergeCell ref="T7:U8"/>
    <mergeCell ref="T9:U10"/>
    <mergeCell ref="B21:B22"/>
    <mergeCell ref="C21:C22"/>
    <mergeCell ref="B11:B12"/>
    <mergeCell ref="C11:C12"/>
    <mergeCell ref="C13:C14"/>
    <mergeCell ref="B13:B14"/>
    <mergeCell ref="B15:B16"/>
    <mergeCell ref="C15:C16"/>
    <mergeCell ref="D13:D14"/>
    <mergeCell ref="E13:E14"/>
    <mergeCell ref="D15:D16"/>
    <mergeCell ref="E15:E16"/>
    <mergeCell ref="D17:D18"/>
    <mergeCell ref="E17:E18"/>
    <mergeCell ref="T11:U12"/>
    <mergeCell ref="T13:U14"/>
    <mergeCell ref="F57:G58"/>
    <mergeCell ref="H57:I58"/>
    <mergeCell ref="P3:Q3"/>
    <mergeCell ref="B3:B4"/>
    <mergeCell ref="S1:U1"/>
    <mergeCell ref="K3:K4"/>
    <mergeCell ref="L3:M4"/>
    <mergeCell ref="N3:O4"/>
    <mergeCell ref="T3:U4"/>
    <mergeCell ref="B5:B6"/>
    <mergeCell ref="C5:C6"/>
    <mergeCell ref="F5:G6"/>
    <mergeCell ref="H5:I6"/>
    <mergeCell ref="J5:J6"/>
    <mergeCell ref="K5:K6"/>
    <mergeCell ref="P4:Q4"/>
    <mergeCell ref="R4:S4"/>
    <mergeCell ref="F3:G4"/>
    <mergeCell ref="H3:I4"/>
    <mergeCell ref="J3:J4"/>
    <mergeCell ref="R3:S3"/>
    <mergeCell ref="N5:O6"/>
    <mergeCell ref="T5:U6"/>
    <mergeCell ref="B7:B8"/>
  </mergeCells>
  <phoneticPr fontId="1"/>
  <conditionalFormatting sqref="D1:D1048576">
    <cfRule type="expression" dxfId="76" priority="1">
      <formula>AND(KEISEN=TRUE,$C1&amp;$D1&amp;$E1&lt;&gt;"")</formula>
    </cfRule>
  </conditionalFormatting>
  <conditionalFormatting sqref="J1:J1048576">
    <cfRule type="expression" dxfId="75" priority="2">
      <formula>AND(ROW()&gt;=5,J1=INT(J1))</formula>
    </cfRule>
    <cfRule type="expression" dxfId="74" priority="3">
      <formula>AND(ROW()&gt;=5,J1&lt;&gt;INT(J1))</formula>
    </cfRule>
  </conditionalFormatting>
  <conditionalFormatting sqref="L1:M1048576">
    <cfRule type="expression" dxfId="73" priority="4">
      <formula>AND(TanDispCtrl&lt;=0, ROW()&gt;=5,L1*10&lt;&gt;INT(L1)*10)</formula>
    </cfRule>
    <cfRule type="expression" dxfId="72" priority="5">
      <formula>AND(TanDispCtrl=1, ROW()&gt;=5,L1*100&lt;&gt;INT(L1)*100)</formula>
    </cfRule>
    <cfRule type="expression" dxfId="71" priority="6">
      <formula>AND(TanDispCtrl = 1, ROW()&gt;=5,L1=INT(L1))</formula>
    </cfRule>
    <cfRule type="expression" dxfId="70" priority="7">
      <formula>AND(TanDispCtrl = 1, ROW()&gt;=5,L1&lt;&gt;INT(L1))</formula>
    </cfRule>
    <cfRule type="expression" dxfId="69" priority="8">
      <formula>AND(TanDispCtrl = 2, ROW()&gt;=5,L1=INT(L1))</formula>
    </cfRule>
    <cfRule type="expression" dxfId="68" priority="9">
      <formula>AND(TanDispCtrl = 2, ROW()&gt;=5,L1&lt;&gt;INT(L1))</formula>
    </cfRule>
  </conditionalFormatting>
  <pageMargins left="0.23622047244094491" right="0.23622047244094491" top="0.74803149606299213" bottom="0.59055118110236227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8"/>
  <dimension ref="B1:U28"/>
  <sheetViews>
    <sheetView showGridLines="0" zoomScaleNormal="100" workbookViewId="0">
      <selection activeCell="G12" sqref="G12:H12"/>
    </sheetView>
  </sheetViews>
  <sheetFormatPr defaultRowHeight="14.25"/>
  <cols>
    <col min="1" max="1" width="5.625" style="105" customWidth="1"/>
    <col min="2" max="2" width="1.125" style="105" customWidth="1"/>
    <col min="3" max="3" width="6.625" style="105" customWidth="1"/>
    <col min="4" max="5" width="1.125" style="105" customWidth="1"/>
    <col min="6" max="6" width="3.625" style="105" customWidth="1"/>
    <col min="7" max="7" width="17.625" style="105" customWidth="1"/>
    <col min="8" max="8" width="3.625" style="105" customWidth="1"/>
    <col min="9" max="9" width="5.625" style="105" customWidth="1"/>
    <col min="10" max="10" width="7.625" style="105" customWidth="1"/>
    <col min="11" max="11" width="14.625" style="105" customWidth="1"/>
    <col min="12" max="12" width="4.625" style="105" customWidth="1"/>
    <col min="13" max="13" width="12.625" style="105" customWidth="1"/>
    <col min="14" max="14" width="6.5" style="105" customWidth="1"/>
    <col min="15" max="15" width="6.875" style="105" customWidth="1"/>
    <col min="16" max="16" width="10.25" style="105" customWidth="1"/>
    <col min="17" max="17" width="12.125" style="105" customWidth="1"/>
    <col min="18" max="18" width="9.875" style="105" customWidth="1"/>
    <col min="19" max="19" width="9" style="105"/>
    <col min="20" max="20" width="5.625" style="105" customWidth="1"/>
    <col min="21" max="21" width="0" style="105" hidden="1" customWidth="1"/>
    <col min="22" max="16384" width="9" style="105"/>
  </cols>
  <sheetData>
    <row r="1" spans="2:21">
      <c r="K1" s="329" t="str">
        <f>Syomei</f>
        <v>請  求  書</v>
      </c>
      <c r="L1" s="329"/>
      <c r="M1" s="329"/>
      <c r="N1" s="329"/>
      <c r="R1" s="346" t="str">
        <f t="shared" ref="R1" si="0" xml:space="preserve"> IF(U1&lt;&gt;"","受注番号　"&amp;U1,"請求番号　"&amp;U2)</f>
        <v>受注番号　工事-00001</v>
      </c>
      <c r="S1" s="346"/>
      <c r="T1" s="346"/>
      <c r="U1" s="105" t="str">
        <f>IF(JuchuNo="","",JuchuNo)</f>
        <v>工事-00001</v>
      </c>
    </row>
    <row r="2" spans="2:21">
      <c r="K2" s="329"/>
      <c r="L2" s="329"/>
      <c r="M2" s="329"/>
      <c r="N2" s="329"/>
      <c r="R2" s="459" t="str">
        <f t="shared" ref="R2" si="1" xml:space="preserve"> IF(U1&lt;&gt;"","請求番号　"&amp;U2,U3)</f>
        <v>請求番号　12345678</v>
      </c>
      <c r="S2" s="459"/>
      <c r="T2" s="459"/>
      <c r="U2" s="105">
        <f>SeikyuNo</f>
        <v>12345678</v>
      </c>
    </row>
    <row r="3" spans="2:21">
      <c r="R3" s="460">
        <f t="shared" ref="R3" si="2" xml:space="preserve"> IF(U1&lt;&gt;"",U3,"")</f>
        <v>43100</v>
      </c>
      <c r="S3" s="461"/>
      <c r="T3" s="461"/>
      <c r="U3" s="105">
        <f>SeikyuOutDate_Text</f>
        <v>43100</v>
      </c>
    </row>
    <row r="4" spans="2:21" ht="20.100000000000001" customHeight="1">
      <c r="B4" s="462" t="str">
        <f>Kokyakumei_Keisyo</f>
        <v xml:space="preserve">▲▲▲▲建設株式会社 </v>
      </c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</row>
    <row r="5" spans="2:21" ht="15" customHeight="1">
      <c r="B5" s="463" t="str">
        <f>KokyakuTantosyamei_Text</f>
        <v>幸　由美子　様</v>
      </c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</row>
    <row r="6" spans="2:21" ht="9.9499999999999993" customHeight="1"/>
    <row r="7" spans="2:21">
      <c r="B7" s="105" t="str">
        <f>Mongon</f>
        <v>下記の通り、ご請求申し上げます。</v>
      </c>
    </row>
    <row r="8" spans="2:21" ht="24.95" customHeight="1"/>
    <row r="9" spans="2:21" ht="15" customHeight="1">
      <c r="B9" s="520"/>
      <c r="C9" s="523" t="str">
        <f>DispKeigenRate_Text</f>
        <v>8%対象合計</v>
      </c>
      <c r="D9" s="523"/>
      <c r="E9" s="523"/>
      <c r="F9" s="523"/>
      <c r="G9" s="528">
        <f>IF(DispKeigenRate="","",KeigenObjTotal)</f>
        <v>250000</v>
      </c>
      <c r="H9" s="515"/>
      <c r="I9" s="529"/>
    </row>
    <row r="10" spans="2:21" ht="15" customHeight="1">
      <c r="B10" s="520"/>
      <c r="C10" s="523" t="str">
        <f>IF(DispKeigenRate="","","上記消費税")</f>
        <v>上記消費税</v>
      </c>
      <c r="D10" s="523"/>
      <c r="E10" s="523"/>
      <c r="F10" s="523"/>
      <c r="G10" s="528">
        <f>IF(DispKeigenRate="","",KeigenTotal)</f>
        <v>20000</v>
      </c>
      <c r="H10" s="515"/>
      <c r="I10" s="529"/>
    </row>
    <row r="11" spans="2:21" ht="15" customHeight="1">
      <c r="B11" s="520"/>
      <c r="C11" s="523" t="str">
        <f>IF(TaxCalType=0,"請求工事金額",IF(DispHyojunRate&lt;&gt;"",DispHyojunRate_Text,""))</f>
        <v>10%対象合計</v>
      </c>
      <c r="D11" s="523"/>
      <c r="E11" s="523"/>
      <c r="F11" s="523"/>
      <c r="G11" s="528">
        <f>IF(TaxCalType=1,HyojunObjTotal,ZeibetuSeikyuGokeiKingaku)</f>
        <v>250000</v>
      </c>
      <c r="H11" s="515"/>
      <c r="I11" s="529"/>
      <c r="J11" s="535" t="str">
        <f>Komokumei_Text</f>
        <v>工事件名</v>
      </c>
      <c r="K11" s="533" t="str">
        <f>":" &amp; KojiKenmei_Text</f>
        <v>:横浜海岸ビル　内装工事</v>
      </c>
      <c r="L11" s="533"/>
      <c r="M11" s="533"/>
      <c r="N11" s="533"/>
      <c r="O11" s="533"/>
    </row>
    <row r="12" spans="2:21" ht="15" customHeight="1">
      <c r="B12" s="520"/>
      <c r="C12" s="523" t="str">
        <f>IF(TaxCalType=0,DispSyohiZeiRate_Text,IF($C$11&lt;&gt;"","上記消費税",""))</f>
        <v>上記消費税</v>
      </c>
      <c r="D12" s="523"/>
      <c r="E12" s="523"/>
      <c r="F12" s="523"/>
      <c r="G12" s="528">
        <f>IF(TaxCalType=1,HyojunTotal,SyohiZeiKingaku)</f>
        <v>25000</v>
      </c>
      <c r="H12" s="515"/>
      <c r="I12" s="529"/>
      <c r="J12" s="537" t="s">
        <v>149</v>
      </c>
      <c r="K12" s="536" t="str">
        <f>":" &amp; GenbaJyusyo_Text</f>
        <v>:神奈川県横浜市港北区新横浜2-6-3</v>
      </c>
      <c r="L12" s="536"/>
      <c r="M12" s="536"/>
      <c r="N12" s="536"/>
      <c r="O12" s="536"/>
    </row>
    <row r="13" spans="2:21" ht="20.100000000000001" customHeight="1">
      <c r="B13" s="520"/>
      <c r="C13" s="524" t="s">
        <v>148</v>
      </c>
      <c r="D13" s="521"/>
      <c r="E13" s="521"/>
      <c r="F13" s="521"/>
      <c r="G13" s="526">
        <f>ZeikomiSeikyuGokeiKingaku</f>
        <v>1080000</v>
      </c>
      <c r="H13" s="522"/>
      <c r="I13" s="529"/>
      <c r="J13" s="537" t="s">
        <v>150</v>
      </c>
      <c r="K13" s="536" t="str">
        <f>":" &amp; Biko_Text</f>
        <v>:現金振込に限る</v>
      </c>
      <c r="L13" s="536"/>
      <c r="M13" s="536"/>
      <c r="N13" s="536"/>
      <c r="O13" s="536"/>
    </row>
    <row r="14" spans="2:21" ht="24.95" customHeight="1">
      <c r="B14" s="105" t="s">
        <v>38</v>
      </c>
      <c r="J14" s="530"/>
      <c r="K14" s="531"/>
      <c r="L14" s="531"/>
      <c r="M14" s="531"/>
      <c r="N14" s="531"/>
    </row>
    <row r="15" spans="2:21" s="174" customFormat="1" ht="20.100000000000001" customHeight="1">
      <c r="B15" s="311" t="s">
        <v>28</v>
      </c>
      <c r="C15" s="311"/>
      <c r="D15" s="311" t="s">
        <v>29</v>
      </c>
      <c r="E15" s="311"/>
      <c r="F15" s="311"/>
      <c r="G15" s="311"/>
      <c r="H15" s="311"/>
      <c r="I15" s="311"/>
      <c r="J15" s="308" t="s">
        <v>30</v>
      </c>
      <c r="K15" s="309"/>
      <c r="L15" s="309"/>
      <c r="M15" s="310"/>
      <c r="N15" s="189" t="s">
        <v>24</v>
      </c>
      <c r="O15" s="116" t="s">
        <v>25</v>
      </c>
      <c r="P15" s="116" t="s">
        <v>26</v>
      </c>
      <c r="Q15" s="116" t="s">
        <v>27</v>
      </c>
      <c r="R15" s="311" t="s">
        <v>23</v>
      </c>
      <c r="S15" s="311"/>
      <c r="T15" s="311"/>
    </row>
    <row r="16" spans="2:21" ht="27.95" customHeight="1">
      <c r="B16" s="454"/>
      <c r="C16" s="454"/>
      <c r="D16" s="312"/>
      <c r="E16" s="312"/>
      <c r="F16" s="312"/>
      <c r="G16" s="312"/>
      <c r="H16" s="312"/>
      <c r="I16" s="312"/>
      <c r="J16" s="312"/>
      <c r="K16" s="312"/>
      <c r="L16" s="312"/>
      <c r="M16" s="312"/>
      <c r="N16" s="158"/>
      <c r="O16" s="175"/>
      <c r="P16" s="141"/>
      <c r="Q16" s="141"/>
      <c r="R16" s="344"/>
      <c r="S16" s="344"/>
      <c r="T16" s="344"/>
    </row>
    <row r="17" spans="2:20" ht="27.95" customHeight="1">
      <c r="B17" s="453"/>
      <c r="C17" s="453"/>
      <c r="D17" s="317"/>
      <c r="E17" s="317"/>
      <c r="F17" s="317"/>
      <c r="G17" s="317"/>
      <c r="H17" s="317"/>
      <c r="I17" s="317"/>
      <c r="J17" s="317"/>
      <c r="K17" s="317"/>
      <c r="L17" s="317"/>
      <c r="M17" s="317"/>
      <c r="N17" s="159"/>
      <c r="O17" s="176"/>
      <c r="P17" s="142"/>
      <c r="Q17" s="142"/>
      <c r="R17" s="342"/>
      <c r="S17" s="342"/>
      <c r="T17" s="342"/>
    </row>
    <row r="18" spans="2:20" ht="27.95" customHeight="1">
      <c r="B18" s="454"/>
      <c r="C18" s="454"/>
      <c r="D18" s="312"/>
      <c r="E18" s="312"/>
      <c r="F18" s="312"/>
      <c r="G18" s="312"/>
      <c r="H18" s="312"/>
      <c r="I18" s="312"/>
      <c r="J18" s="312"/>
      <c r="K18" s="312"/>
      <c r="L18" s="312"/>
      <c r="M18" s="312"/>
      <c r="N18" s="158"/>
      <c r="O18" s="175"/>
      <c r="P18" s="141"/>
      <c r="Q18" s="141"/>
      <c r="R18" s="344"/>
      <c r="S18" s="344"/>
      <c r="T18" s="344"/>
    </row>
    <row r="19" spans="2:20" ht="27.95" customHeight="1">
      <c r="B19" s="453"/>
      <c r="C19" s="453"/>
      <c r="D19" s="317"/>
      <c r="E19" s="317"/>
      <c r="F19" s="317"/>
      <c r="G19" s="317"/>
      <c r="H19" s="317"/>
      <c r="I19" s="317"/>
      <c r="J19" s="317"/>
      <c r="K19" s="317"/>
      <c r="L19" s="317"/>
      <c r="M19" s="317"/>
      <c r="N19" s="159"/>
      <c r="O19" s="176"/>
      <c r="P19" s="142"/>
      <c r="Q19" s="142"/>
      <c r="R19" s="342"/>
      <c r="S19" s="342"/>
      <c r="T19" s="342"/>
    </row>
    <row r="20" spans="2:20" ht="27.95" customHeight="1">
      <c r="B20" s="454"/>
      <c r="C20" s="454"/>
      <c r="D20" s="312"/>
      <c r="E20" s="312"/>
      <c r="F20" s="312"/>
      <c r="G20" s="312"/>
      <c r="H20" s="312"/>
      <c r="I20" s="312"/>
      <c r="J20" s="312"/>
      <c r="K20" s="312"/>
      <c r="L20" s="312"/>
      <c r="M20" s="312"/>
      <c r="N20" s="158"/>
      <c r="O20" s="175"/>
      <c r="P20" s="141"/>
      <c r="Q20" s="141"/>
      <c r="R20" s="344"/>
      <c r="S20" s="344"/>
      <c r="T20" s="344"/>
    </row>
    <row r="21" spans="2:20" ht="27.95" customHeight="1">
      <c r="B21" s="453"/>
      <c r="C21" s="453"/>
      <c r="D21" s="317"/>
      <c r="E21" s="317"/>
      <c r="F21" s="317"/>
      <c r="G21" s="317"/>
      <c r="H21" s="317"/>
      <c r="I21" s="317"/>
      <c r="J21" s="317"/>
      <c r="K21" s="317"/>
      <c r="L21" s="317"/>
      <c r="M21" s="317"/>
      <c r="N21" s="159"/>
      <c r="O21" s="176"/>
      <c r="P21" s="142"/>
      <c r="Q21" s="142"/>
      <c r="R21" s="342"/>
      <c r="S21" s="342"/>
      <c r="T21" s="342"/>
    </row>
    <row r="22" spans="2:20" ht="27.95" customHeight="1">
      <c r="B22" s="454"/>
      <c r="C22" s="454"/>
      <c r="D22" s="312"/>
      <c r="E22" s="312"/>
      <c r="F22" s="312"/>
      <c r="G22" s="312"/>
      <c r="H22" s="312"/>
      <c r="I22" s="312"/>
      <c r="J22" s="312"/>
      <c r="K22" s="312"/>
      <c r="L22" s="312"/>
      <c r="M22" s="312"/>
      <c r="N22" s="158"/>
      <c r="O22" s="175"/>
      <c r="P22" s="141"/>
      <c r="Q22" s="141"/>
      <c r="R22" s="344"/>
      <c r="S22" s="344"/>
      <c r="T22" s="344"/>
    </row>
    <row r="23" spans="2:20" ht="27.95" customHeight="1">
      <c r="B23" s="453"/>
      <c r="C23" s="453"/>
      <c r="D23" s="317"/>
      <c r="E23" s="317"/>
      <c r="F23" s="317"/>
      <c r="G23" s="317"/>
      <c r="H23" s="317"/>
      <c r="I23" s="317"/>
      <c r="J23" s="317"/>
      <c r="K23" s="317"/>
      <c r="L23" s="317"/>
      <c r="M23" s="317"/>
      <c r="N23" s="159"/>
      <c r="O23" s="176"/>
      <c r="P23" s="142"/>
      <c r="Q23" s="142"/>
      <c r="R23" s="342"/>
      <c r="S23" s="342"/>
      <c r="T23" s="342"/>
    </row>
    <row r="24" spans="2:20" ht="27.95" customHeight="1">
      <c r="B24" s="454"/>
      <c r="C24" s="454"/>
      <c r="D24" s="312"/>
      <c r="E24" s="312"/>
      <c r="F24" s="312"/>
      <c r="G24" s="312"/>
      <c r="H24" s="312"/>
      <c r="I24" s="312"/>
      <c r="J24" s="312"/>
      <c r="K24" s="312"/>
      <c r="L24" s="312"/>
      <c r="M24" s="312"/>
      <c r="N24" s="158"/>
      <c r="O24" s="175"/>
      <c r="P24" s="141"/>
      <c r="Q24" s="141"/>
      <c r="R24" s="344"/>
      <c r="S24" s="344"/>
      <c r="T24" s="344"/>
    </row>
    <row r="25" spans="2:20" ht="20.100000000000001" customHeight="1">
      <c r="O25" s="455" t="s">
        <v>31</v>
      </c>
      <c r="P25" s="456"/>
      <c r="Q25" s="265"/>
      <c r="R25" s="457"/>
      <c r="S25" s="457"/>
      <c r="T25" s="458"/>
    </row>
    <row r="26" spans="2:20" ht="20.100000000000001" customHeight="1">
      <c r="B26" s="105" t="s">
        <v>39</v>
      </c>
      <c r="I26" s="333" t="str">
        <f>Bankmei1</f>
        <v>三菱東京UFJ銀行</v>
      </c>
      <c r="J26" s="333"/>
      <c r="K26" s="190" t="str">
        <f>Sitenmei1</f>
        <v>新宿支店</v>
      </c>
      <c r="L26" s="190" t="str">
        <f>KozaSyubetu1</f>
        <v>当座</v>
      </c>
      <c r="M26" s="190" t="str">
        <f>KozaNo1</f>
        <v>0000000</v>
      </c>
      <c r="N26" s="290" t="str">
        <f>Meigininmei1</f>
        <v>カ）プラスバイプラス1</v>
      </c>
      <c r="O26" s="290"/>
      <c r="P26" s="290"/>
      <c r="Q26" s="290"/>
      <c r="R26" s="290"/>
      <c r="S26" s="290"/>
      <c r="T26" s="290"/>
    </row>
    <row r="27" spans="2:20" ht="20.100000000000001" customHeight="1">
      <c r="I27" s="333" t="str">
        <f>Bankmei2</f>
        <v>楽天銀行</v>
      </c>
      <c r="J27" s="333"/>
      <c r="K27" s="190" t="str">
        <f>Sitenmei2</f>
        <v>本店営業部</v>
      </c>
      <c r="L27" s="190" t="str">
        <f>KozaSyubetu2</f>
        <v>普通</v>
      </c>
      <c r="M27" s="190" t="str">
        <f>KozaNo2</f>
        <v>3141592</v>
      </c>
      <c r="N27" s="290" t="str">
        <f>Meigininmei2</f>
        <v>カ）プラスバイプラス2</v>
      </c>
      <c r="O27" s="290"/>
      <c r="P27" s="290"/>
      <c r="Q27" s="290"/>
      <c r="R27" s="290"/>
      <c r="S27" s="290"/>
      <c r="T27" s="290"/>
    </row>
    <row r="28" spans="2:20" ht="20.100000000000001" customHeight="1">
      <c r="I28" s="333" t="str">
        <f>Bankmei3</f>
        <v>ぐんまみらい信用組合</v>
      </c>
      <c r="J28" s="333"/>
      <c r="K28" s="190" t="str">
        <f>Sitenmei3</f>
        <v>ぐんまみらいセンター</v>
      </c>
      <c r="L28" s="190" t="str">
        <f>KozaSyubetu3</f>
        <v>普通</v>
      </c>
      <c r="M28" s="190" t="str">
        <f>KozaNo3</f>
        <v>1234567</v>
      </c>
      <c r="N28" s="290" t="str">
        <f>Meigininmei3</f>
        <v>カ）プラスバイプラス3</v>
      </c>
      <c r="O28" s="290"/>
      <c r="P28" s="290"/>
      <c r="Q28" s="290"/>
      <c r="R28" s="290"/>
      <c r="S28" s="290"/>
      <c r="T28" s="290"/>
    </row>
  </sheetData>
  <mergeCells count="67">
    <mergeCell ref="K11:O11"/>
    <mergeCell ref="K12:O12"/>
    <mergeCell ref="K13:O13"/>
    <mergeCell ref="C9:F9"/>
    <mergeCell ref="C11:F11"/>
    <mergeCell ref="C12:F12"/>
    <mergeCell ref="C13:F13"/>
    <mergeCell ref="G9:H9"/>
    <mergeCell ref="G10:H10"/>
    <mergeCell ref="G11:H11"/>
    <mergeCell ref="G12:H12"/>
    <mergeCell ref="G13:H13"/>
    <mergeCell ref="R17:T17"/>
    <mergeCell ref="J16:M16"/>
    <mergeCell ref="J17:M17"/>
    <mergeCell ref="R15:T15"/>
    <mergeCell ref="R2:T2"/>
    <mergeCell ref="J15:M15"/>
    <mergeCell ref="R16:T16"/>
    <mergeCell ref="K1:N2"/>
    <mergeCell ref="R1:T1"/>
    <mergeCell ref="R3:T3"/>
    <mergeCell ref="B4:N4"/>
    <mergeCell ref="B5:N5"/>
    <mergeCell ref="C10:F10"/>
    <mergeCell ref="B18:C18"/>
    <mergeCell ref="D18:I18"/>
    <mergeCell ref="R18:T18"/>
    <mergeCell ref="B19:C19"/>
    <mergeCell ref="D19:I19"/>
    <mergeCell ref="R19:T19"/>
    <mergeCell ref="J18:M18"/>
    <mergeCell ref="J19:M19"/>
    <mergeCell ref="R23:T23"/>
    <mergeCell ref="B22:C22"/>
    <mergeCell ref="D22:I22"/>
    <mergeCell ref="R22:T22"/>
    <mergeCell ref="J20:M20"/>
    <mergeCell ref="J21:M21"/>
    <mergeCell ref="J22:M22"/>
    <mergeCell ref="J23:M23"/>
    <mergeCell ref="B21:C21"/>
    <mergeCell ref="D21:I21"/>
    <mergeCell ref="R21:T21"/>
    <mergeCell ref="I27:J27"/>
    <mergeCell ref="I28:J28"/>
    <mergeCell ref="O25:P25"/>
    <mergeCell ref="R25:T25"/>
    <mergeCell ref="N27:T27"/>
    <mergeCell ref="N28:T28"/>
    <mergeCell ref="I26:J26"/>
    <mergeCell ref="B15:C15"/>
    <mergeCell ref="D15:I15"/>
    <mergeCell ref="B17:C17"/>
    <mergeCell ref="D17:I17"/>
    <mergeCell ref="N26:T26"/>
    <mergeCell ref="R24:T24"/>
    <mergeCell ref="J24:M24"/>
    <mergeCell ref="B24:C24"/>
    <mergeCell ref="D24:I24"/>
    <mergeCell ref="B16:C16"/>
    <mergeCell ref="D16:I16"/>
    <mergeCell ref="B20:C20"/>
    <mergeCell ref="D20:I20"/>
    <mergeCell ref="R20:T20"/>
    <mergeCell ref="B23:C23"/>
    <mergeCell ref="D23:I23"/>
  </mergeCells>
  <phoneticPr fontId="1"/>
  <conditionalFormatting sqref="R3:T3">
    <cfRule type="expression" dxfId="67" priority="10" stopIfTrue="1">
      <formula xml:space="preserve"> $R$3 = ""</formula>
    </cfRule>
  </conditionalFormatting>
  <conditionalFormatting sqref="P1:P1048576">
    <cfRule type="expression" dxfId="66" priority="4">
      <formula>AND(TanDispCtrl&lt;=0, ROW()&gt;=14,P1*10&lt;&gt;INT(P1)*10)</formula>
    </cfRule>
    <cfRule type="expression" dxfId="65" priority="5">
      <formula>AND(TanDispCtrl=1, ROW()&gt;=14,P1*100&lt;&gt;INT(P1)*100)</formula>
    </cfRule>
    <cfRule type="expression" dxfId="64" priority="6">
      <formula>AND(TanDispCtrl = 1, ROW()&gt;=14,P1=INT(P1))</formula>
    </cfRule>
    <cfRule type="expression" dxfId="63" priority="7">
      <formula>AND(TanDispCtrl = 1, ROW()&gt;=14,P1&lt;&gt;INT(P1))</formula>
    </cfRule>
    <cfRule type="expression" dxfId="62" priority="8">
      <formula>AND(TanDispCtrl = 2, ROW()&gt;=14,P1=INT(P1))</formula>
    </cfRule>
    <cfRule type="expression" dxfId="61" priority="9">
      <formula>AND(TanDispCtrl = 2, ROW()&gt;=14,P1&lt;&gt;INT(P1))</formula>
    </cfRule>
  </conditionalFormatting>
  <conditionalFormatting sqref="N1:N1048576">
    <cfRule type="expression" dxfId="60" priority="2">
      <formula>AND(ROW()&gt;=14,N1=INT(N1))</formula>
    </cfRule>
    <cfRule type="expression" dxfId="59" priority="3">
      <formula>AND(ROW()&gt;=14,N1&lt;&gt;INT(N1))</formula>
    </cfRule>
  </conditionalFormatting>
  <conditionalFormatting sqref="C9:H12">
    <cfRule type="expression" dxfId="58" priority="1">
      <formula>$C9&lt;&gt;""</formula>
    </cfRule>
  </conditionalFormatting>
  <pageMargins left="0.23622047244094491" right="0.23622047244094491" top="0.39370078740157483" bottom="0.39370078740157483" header="0.31496062992125984" footer="0.31496062992125984"/>
  <pageSetup paperSize="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20"/>
  <dimension ref="B1:T22"/>
  <sheetViews>
    <sheetView showGridLines="0" zoomScaleNormal="100" workbookViewId="0"/>
  </sheetViews>
  <sheetFormatPr defaultRowHeight="14.25"/>
  <cols>
    <col min="1" max="1" width="5.625" style="105" customWidth="1"/>
    <col min="2" max="2" width="1.125" style="105" customWidth="1"/>
    <col min="3" max="3" width="6.625" style="105" customWidth="1"/>
    <col min="4" max="5" width="1.125" style="105" customWidth="1"/>
    <col min="6" max="6" width="5.5" style="105" customWidth="1"/>
    <col min="7" max="7" width="15.625" style="105" customWidth="1"/>
    <col min="8" max="8" width="3.625" style="105" customWidth="1"/>
    <col min="9" max="9" width="7.625" style="105" customWidth="1"/>
    <col min="10" max="10" width="5.625" style="105" customWidth="1"/>
    <col min="11" max="11" width="12.625" style="105" customWidth="1"/>
    <col min="12" max="12" width="5.625" style="105" customWidth="1"/>
    <col min="13" max="13" width="13.625" style="105" customWidth="1"/>
    <col min="14" max="14" width="6.5" style="105" customWidth="1"/>
    <col min="15" max="15" width="6.875" style="105" customWidth="1"/>
    <col min="16" max="16" width="10.25" style="105" customWidth="1"/>
    <col min="17" max="17" width="12.125" style="105" customWidth="1"/>
    <col min="18" max="18" width="9.875" style="105" customWidth="1"/>
    <col min="19" max="19" width="9" style="105"/>
    <col min="20" max="20" width="5.625" style="105" customWidth="1"/>
    <col min="21" max="16384" width="9" style="105"/>
  </cols>
  <sheetData>
    <row r="1" spans="2:20">
      <c r="R1" s="105" t="str">
        <f>BangoMei</f>
        <v>請求番号</v>
      </c>
      <c r="S1" s="464">
        <f>SeikyuNo</f>
        <v>12345678</v>
      </c>
      <c r="T1" s="294"/>
    </row>
    <row r="2" spans="2:20">
      <c r="R2" s="375">
        <f>SeikyuOutDate_Text</f>
        <v>43100</v>
      </c>
      <c r="S2" s="375"/>
      <c r="T2" s="375"/>
    </row>
    <row r="3" spans="2:20" s="174" customFormat="1" ht="20.100000000000001" customHeight="1">
      <c r="B3" s="311" t="s">
        <v>3</v>
      </c>
      <c r="C3" s="311"/>
      <c r="D3" s="311" t="s">
        <v>4</v>
      </c>
      <c r="E3" s="311"/>
      <c r="F3" s="311"/>
      <c r="G3" s="311"/>
      <c r="H3" s="311"/>
      <c r="I3" s="311"/>
      <c r="J3" s="308" t="s">
        <v>5</v>
      </c>
      <c r="K3" s="309"/>
      <c r="L3" s="309"/>
      <c r="M3" s="310"/>
      <c r="N3" s="189" t="s">
        <v>6</v>
      </c>
      <c r="O3" s="116" t="s">
        <v>7</v>
      </c>
      <c r="P3" s="116" t="s">
        <v>8</v>
      </c>
      <c r="Q3" s="116" t="s">
        <v>9</v>
      </c>
      <c r="R3" s="311" t="s">
        <v>1</v>
      </c>
      <c r="S3" s="311"/>
      <c r="T3" s="311"/>
    </row>
    <row r="4" spans="2:20" ht="27.95" customHeight="1">
      <c r="B4" s="454"/>
      <c r="C4" s="454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177"/>
      <c r="O4" s="175"/>
      <c r="P4" s="141"/>
      <c r="Q4" s="141"/>
      <c r="R4" s="344"/>
      <c r="S4" s="344"/>
      <c r="T4" s="344"/>
    </row>
    <row r="5" spans="2:20" ht="27.95" customHeight="1">
      <c r="B5" s="453"/>
      <c r="C5" s="453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178"/>
      <c r="O5" s="176"/>
      <c r="P5" s="142"/>
      <c r="Q5" s="142"/>
      <c r="R5" s="342"/>
      <c r="S5" s="342"/>
      <c r="T5" s="342"/>
    </row>
    <row r="6" spans="2:20" ht="27.95" customHeight="1">
      <c r="B6" s="454"/>
      <c r="C6" s="454"/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177"/>
      <c r="O6" s="175"/>
      <c r="P6" s="141"/>
      <c r="Q6" s="141"/>
      <c r="R6" s="344"/>
      <c r="S6" s="344"/>
      <c r="T6" s="344"/>
    </row>
    <row r="7" spans="2:20" ht="27.95" customHeight="1">
      <c r="B7" s="453"/>
      <c r="C7" s="453"/>
      <c r="D7" s="317"/>
      <c r="E7" s="317"/>
      <c r="F7" s="317"/>
      <c r="G7" s="317"/>
      <c r="H7" s="317"/>
      <c r="I7" s="317"/>
      <c r="J7" s="317"/>
      <c r="K7" s="317"/>
      <c r="L7" s="317"/>
      <c r="M7" s="317"/>
      <c r="N7" s="178"/>
      <c r="O7" s="176"/>
      <c r="P7" s="142"/>
      <c r="Q7" s="142"/>
      <c r="R7" s="342"/>
      <c r="S7" s="342"/>
      <c r="T7" s="342"/>
    </row>
    <row r="8" spans="2:20" ht="27.95" customHeight="1">
      <c r="B8" s="454"/>
      <c r="C8" s="454"/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177"/>
      <c r="O8" s="175"/>
      <c r="P8" s="141"/>
      <c r="Q8" s="141"/>
      <c r="R8" s="344"/>
      <c r="S8" s="344"/>
      <c r="T8" s="344"/>
    </row>
    <row r="9" spans="2:20" ht="27.95" customHeight="1">
      <c r="B9" s="453"/>
      <c r="C9" s="453"/>
      <c r="D9" s="317"/>
      <c r="E9" s="317"/>
      <c r="F9" s="317"/>
      <c r="G9" s="317"/>
      <c r="H9" s="317"/>
      <c r="I9" s="317"/>
      <c r="J9" s="317"/>
      <c r="K9" s="317"/>
      <c r="L9" s="317"/>
      <c r="M9" s="317"/>
      <c r="N9" s="178"/>
      <c r="O9" s="176"/>
      <c r="P9" s="142"/>
      <c r="Q9" s="142"/>
      <c r="R9" s="342"/>
      <c r="S9" s="342"/>
      <c r="T9" s="342"/>
    </row>
    <row r="10" spans="2:20" ht="27.95" customHeight="1">
      <c r="B10" s="454"/>
      <c r="C10" s="454"/>
      <c r="D10" s="312"/>
      <c r="E10" s="312"/>
      <c r="F10" s="312"/>
      <c r="G10" s="312"/>
      <c r="H10" s="312"/>
      <c r="I10" s="312"/>
      <c r="J10" s="312"/>
      <c r="K10" s="312"/>
      <c r="L10" s="312"/>
      <c r="M10" s="312"/>
      <c r="N10" s="177"/>
      <c r="O10" s="175"/>
      <c r="P10" s="141"/>
      <c r="Q10" s="141"/>
      <c r="R10" s="344"/>
      <c r="S10" s="344"/>
      <c r="T10" s="344"/>
    </row>
    <row r="11" spans="2:20" ht="27.95" customHeight="1">
      <c r="B11" s="453"/>
      <c r="C11" s="453"/>
      <c r="D11" s="317"/>
      <c r="E11" s="317"/>
      <c r="F11" s="317"/>
      <c r="G11" s="317"/>
      <c r="H11" s="317"/>
      <c r="I11" s="317"/>
      <c r="J11" s="317"/>
      <c r="K11" s="317"/>
      <c r="L11" s="317"/>
      <c r="M11" s="317"/>
      <c r="N11" s="178"/>
      <c r="O11" s="176"/>
      <c r="P11" s="142"/>
      <c r="Q11" s="142"/>
      <c r="R11" s="342"/>
      <c r="S11" s="342"/>
      <c r="T11" s="342"/>
    </row>
    <row r="12" spans="2:20" ht="27.95" customHeight="1">
      <c r="B12" s="454"/>
      <c r="C12" s="454"/>
      <c r="D12" s="312"/>
      <c r="E12" s="312"/>
      <c r="F12" s="312"/>
      <c r="G12" s="312"/>
      <c r="H12" s="312"/>
      <c r="I12" s="312"/>
      <c r="J12" s="312"/>
      <c r="K12" s="312"/>
      <c r="L12" s="312"/>
      <c r="M12" s="312"/>
      <c r="N12" s="177"/>
      <c r="O12" s="175"/>
      <c r="P12" s="141"/>
      <c r="Q12" s="141"/>
      <c r="R12" s="344"/>
      <c r="S12" s="344"/>
      <c r="T12" s="344"/>
    </row>
    <row r="13" spans="2:20" ht="27.95" customHeight="1">
      <c r="B13" s="453"/>
      <c r="C13" s="453"/>
      <c r="D13" s="317"/>
      <c r="E13" s="317"/>
      <c r="F13" s="317"/>
      <c r="G13" s="317"/>
      <c r="H13" s="317"/>
      <c r="I13" s="317"/>
      <c r="J13" s="317"/>
      <c r="K13" s="317"/>
      <c r="L13" s="317"/>
      <c r="M13" s="317"/>
      <c r="N13" s="178"/>
      <c r="O13" s="176"/>
      <c r="P13" s="142"/>
      <c r="Q13" s="142"/>
      <c r="R13" s="342"/>
      <c r="S13" s="342"/>
      <c r="T13" s="342"/>
    </row>
    <row r="14" spans="2:20" ht="27.95" customHeight="1">
      <c r="B14" s="454"/>
      <c r="C14" s="454"/>
      <c r="D14" s="312"/>
      <c r="E14" s="312"/>
      <c r="F14" s="312"/>
      <c r="G14" s="312"/>
      <c r="H14" s="312"/>
      <c r="I14" s="312"/>
      <c r="J14" s="312"/>
      <c r="K14" s="312"/>
      <c r="L14" s="312"/>
      <c r="M14" s="312"/>
      <c r="N14" s="177"/>
      <c r="O14" s="175"/>
      <c r="P14" s="141"/>
      <c r="Q14" s="141"/>
      <c r="R14" s="344"/>
      <c r="S14" s="344"/>
      <c r="T14" s="344"/>
    </row>
    <row r="15" spans="2:20" ht="27.95" customHeight="1">
      <c r="B15" s="453"/>
      <c r="C15" s="453"/>
      <c r="D15" s="317"/>
      <c r="E15" s="317"/>
      <c r="F15" s="317"/>
      <c r="G15" s="317"/>
      <c r="H15" s="317"/>
      <c r="I15" s="317"/>
      <c r="J15" s="317"/>
      <c r="K15" s="317"/>
      <c r="L15" s="317"/>
      <c r="M15" s="317"/>
      <c r="N15" s="178"/>
      <c r="O15" s="176"/>
      <c r="P15" s="142"/>
      <c r="Q15" s="142"/>
      <c r="R15" s="342"/>
      <c r="S15" s="342"/>
      <c r="T15" s="342"/>
    </row>
    <row r="16" spans="2:20" ht="27.95" customHeight="1">
      <c r="B16" s="454"/>
      <c r="C16" s="454"/>
      <c r="D16" s="312"/>
      <c r="E16" s="312"/>
      <c r="F16" s="312"/>
      <c r="G16" s="312"/>
      <c r="H16" s="312"/>
      <c r="I16" s="312"/>
      <c r="J16" s="312"/>
      <c r="K16" s="312"/>
      <c r="L16" s="312"/>
      <c r="M16" s="312"/>
      <c r="N16" s="177"/>
      <c r="O16" s="175"/>
      <c r="P16" s="141"/>
      <c r="Q16" s="141"/>
      <c r="R16" s="344"/>
      <c r="S16" s="344"/>
      <c r="T16" s="344"/>
    </row>
    <row r="17" spans="2:20" ht="27.95" customHeight="1">
      <c r="B17" s="453"/>
      <c r="C17" s="453"/>
      <c r="D17" s="317"/>
      <c r="E17" s="317"/>
      <c r="F17" s="317"/>
      <c r="G17" s="317"/>
      <c r="H17" s="317"/>
      <c r="I17" s="317"/>
      <c r="J17" s="317"/>
      <c r="K17" s="317"/>
      <c r="L17" s="317"/>
      <c r="M17" s="317"/>
      <c r="N17" s="178"/>
      <c r="O17" s="176"/>
      <c r="P17" s="142"/>
      <c r="Q17" s="142"/>
      <c r="R17" s="342"/>
      <c r="S17" s="342"/>
      <c r="T17" s="342"/>
    </row>
    <row r="18" spans="2:20" ht="27.95" customHeight="1">
      <c r="B18" s="454"/>
      <c r="C18" s="454"/>
      <c r="D18" s="312"/>
      <c r="E18" s="312"/>
      <c r="F18" s="312"/>
      <c r="G18" s="312"/>
      <c r="H18" s="312"/>
      <c r="I18" s="312"/>
      <c r="J18" s="312"/>
      <c r="K18" s="312"/>
      <c r="L18" s="312"/>
      <c r="M18" s="312"/>
      <c r="N18" s="177"/>
      <c r="O18" s="175"/>
      <c r="P18" s="141"/>
      <c r="Q18" s="141"/>
      <c r="R18" s="344"/>
      <c r="S18" s="344"/>
      <c r="T18" s="344"/>
    </row>
    <row r="19" spans="2:20" ht="27.95" customHeight="1">
      <c r="B19" s="453"/>
      <c r="C19" s="453"/>
      <c r="D19" s="317"/>
      <c r="E19" s="317"/>
      <c r="F19" s="317"/>
      <c r="G19" s="317"/>
      <c r="H19" s="317"/>
      <c r="I19" s="317"/>
      <c r="J19" s="317"/>
      <c r="K19" s="317"/>
      <c r="L19" s="317"/>
      <c r="M19" s="317"/>
      <c r="N19" s="178"/>
      <c r="O19" s="176"/>
      <c r="P19" s="142"/>
      <c r="Q19" s="142"/>
      <c r="R19" s="342"/>
      <c r="S19" s="342"/>
      <c r="T19" s="342"/>
    </row>
    <row r="20" spans="2:20" ht="27.95" customHeight="1">
      <c r="B20" s="454"/>
      <c r="C20" s="454"/>
      <c r="D20" s="312"/>
      <c r="E20" s="312"/>
      <c r="F20" s="312"/>
      <c r="G20" s="312"/>
      <c r="H20" s="312"/>
      <c r="I20" s="312"/>
      <c r="J20" s="312"/>
      <c r="K20" s="312"/>
      <c r="L20" s="312"/>
      <c r="M20" s="312"/>
      <c r="N20" s="177"/>
      <c r="O20" s="175"/>
      <c r="P20" s="141"/>
      <c r="Q20" s="141"/>
      <c r="R20" s="344"/>
      <c r="S20" s="344"/>
      <c r="T20" s="344"/>
    </row>
    <row r="21" spans="2:20" ht="27.95" customHeight="1">
      <c r="B21" s="453"/>
      <c r="C21" s="453"/>
      <c r="D21" s="317"/>
      <c r="E21" s="317"/>
      <c r="F21" s="317"/>
      <c r="G21" s="317"/>
      <c r="H21" s="317"/>
      <c r="I21" s="317"/>
      <c r="J21" s="317"/>
      <c r="K21" s="317"/>
      <c r="L21" s="317"/>
      <c r="M21" s="317"/>
      <c r="N21" s="178"/>
      <c r="O21" s="176"/>
      <c r="P21" s="142"/>
      <c r="Q21" s="142"/>
      <c r="R21" s="342"/>
      <c r="S21" s="342"/>
      <c r="T21" s="342"/>
    </row>
    <row r="22" spans="2:20" ht="20.100000000000001" customHeight="1">
      <c r="O22" s="455" t="s">
        <v>12</v>
      </c>
      <c r="P22" s="456"/>
      <c r="Q22" s="265"/>
      <c r="R22" s="457"/>
      <c r="S22" s="457"/>
      <c r="T22" s="458"/>
    </row>
  </sheetData>
  <mergeCells count="80">
    <mergeCell ref="S1:T1"/>
    <mergeCell ref="R2:T2"/>
    <mergeCell ref="B3:C3"/>
    <mergeCell ref="D3:I3"/>
    <mergeCell ref="J3:M3"/>
    <mergeCell ref="R3:T3"/>
    <mergeCell ref="B4:C4"/>
    <mergeCell ref="D4:I4"/>
    <mergeCell ref="J4:M4"/>
    <mergeCell ref="R4:T4"/>
    <mergeCell ref="B5:C5"/>
    <mergeCell ref="D5:I5"/>
    <mergeCell ref="J5:M5"/>
    <mergeCell ref="R5:T5"/>
    <mergeCell ref="B6:C6"/>
    <mergeCell ref="D6:I6"/>
    <mergeCell ref="J6:M6"/>
    <mergeCell ref="R6:T6"/>
    <mergeCell ref="B7:C7"/>
    <mergeCell ref="D7:I7"/>
    <mergeCell ref="J7:M7"/>
    <mergeCell ref="R7:T7"/>
    <mergeCell ref="B8:C8"/>
    <mergeCell ref="D8:I8"/>
    <mergeCell ref="J8:M8"/>
    <mergeCell ref="R8:T8"/>
    <mergeCell ref="B9:C9"/>
    <mergeCell ref="D9:I9"/>
    <mergeCell ref="J9:M9"/>
    <mergeCell ref="R9:T9"/>
    <mergeCell ref="B10:C10"/>
    <mergeCell ref="D10:I10"/>
    <mergeCell ref="J10:M10"/>
    <mergeCell ref="R10:T10"/>
    <mergeCell ref="B17:C17"/>
    <mergeCell ref="D17:I17"/>
    <mergeCell ref="J17:M17"/>
    <mergeCell ref="R17:T17"/>
    <mergeCell ref="B16:C16"/>
    <mergeCell ref="D16:I16"/>
    <mergeCell ref="J16:M16"/>
    <mergeCell ref="R16:T16"/>
    <mergeCell ref="R11:T11"/>
    <mergeCell ref="B12:C12"/>
    <mergeCell ref="D12:I12"/>
    <mergeCell ref="J12:M12"/>
    <mergeCell ref="B20:C20"/>
    <mergeCell ref="D20:I20"/>
    <mergeCell ref="J20:M20"/>
    <mergeCell ref="R20:T20"/>
    <mergeCell ref="B18:C18"/>
    <mergeCell ref="D18:I18"/>
    <mergeCell ref="J18:M18"/>
    <mergeCell ref="R18:T18"/>
    <mergeCell ref="B19:C19"/>
    <mergeCell ref="D19:I19"/>
    <mergeCell ref="J19:M19"/>
    <mergeCell ref="R19:T19"/>
    <mergeCell ref="B21:C21"/>
    <mergeCell ref="D21:I21"/>
    <mergeCell ref="J21:M21"/>
    <mergeCell ref="R21:T21"/>
    <mergeCell ref="O22:P22"/>
    <mergeCell ref="R22:T22"/>
    <mergeCell ref="B11:C11"/>
    <mergeCell ref="D11:I11"/>
    <mergeCell ref="J11:M11"/>
    <mergeCell ref="R14:T14"/>
    <mergeCell ref="B15:C15"/>
    <mergeCell ref="D15:I15"/>
    <mergeCell ref="J15:M15"/>
    <mergeCell ref="R15:T15"/>
    <mergeCell ref="B14:C14"/>
    <mergeCell ref="D14:I14"/>
    <mergeCell ref="J14:M14"/>
    <mergeCell ref="R12:T12"/>
    <mergeCell ref="B13:C13"/>
    <mergeCell ref="D13:I13"/>
    <mergeCell ref="J13:M13"/>
    <mergeCell ref="R13:T13"/>
  </mergeCells>
  <phoneticPr fontId="1"/>
  <conditionalFormatting sqref="N1:N1048576">
    <cfRule type="expression" dxfId="57" priority="1">
      <formula>AND(ROW()&gt;=4,N1=INT(N1))</formula>
    </cfRule>
    <cfRule type="expression" dxfId="56" priority="2">
      <formula>AND(ROW()&gt;=4,N1&lt;&gt;INT(N1))</formula>
    </cfRule>
  </conditionalFormatting>
  <conditionalFormatting sqref="P1:P1048576">
    <cfRule type="expression" dxfId="55" priority="3">
      <formula>AND(TanDispCtrl&lt;=0, ROW()&gt;=4,P1*10&lt;&gt;INT(P1)*10)</formula>
    </cfRule>
    <cfRule type="expression" dxfId="54" priority="4">
      <formula>AND(TanDispCtrl=1, ROW()&gt;=4,P1*100&lt;&gt;INT(P1)*100)</formula>
    </cfRule>
    <cfRule type="expression" dxfId="53" priority="5">
      <formula>AND(TanDispCtrl = 1, ROW()&gt;=4,P1=INT(P1))</formula>
    </cfRule>
    <cfRule type="expression" dxfId="52" priority="6">
      <formula>AND(TanDispCtrl = 1, ROW()&gt;=4,P1&lt;&gt;INT(P1))</formula>
    </cfRule>
    <cfRule type="expression" dxfId="51" priority="7">
      <formula>AND(TanDispCtrl = 2, ROW()&gt;=4,P1=INT(P1))</formula>
    </cfRule>
    <cfRule type="expression" dxfId="50" priority="8">
      <formula>AND(TanDispCtrl = 2, ROW()&gt;=4,P1&lt;&gt;INT(P1))</formula>
    </cfRule>
  </conditionalFormatting>
  <pageMargins left="0.23622047244094491" right="0.23622047244094491" top="0.39370078740157483" bottom="0.39370078740157483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21"/>
  <dimension ref="B1:U28"/>
  <sheetViews>
    <sheetView showGridLines="0" zoomScaleNormal="100" workbookViewId="0"/>
  </sheetViews>
  <sheetFormatPr defaultRowHeight="14.25"/>
  <cols>
    <col min="1" max="1" width="5.625" style="105" customWidth="1"/>
    <col min="2" max="2" width="1.125" style="105" customWidth="1"/>
    <col min="3" max="3" width="6.625" style="105" customWidth="1"/>
    <col min="4" max="5" width="1.125" style="105" customWidth="1"/>
    <col min="6" max="6" width="2.625" style="105" customWidth="1"/>
    <col min="7" max="7" width="15.625" style="105" customWidth="1"/>
    <col min="8" max="8" width="6.625" style="105" customWidth="1"/>
    <col min="9" max="9" width="3.625" style="105" customWidth="1"/>
    <col min="10" max="10" width="9.625" style="105" customWidth="1"/>
    <col min="11" max="11" width="12.625" style="105" customWidth="1"/>
    <col min="12" max="12" width="4.625" style="105" customWidth="1"/>
    <col min="13" max="13" width="9.625" style="105" customWidth="1"/>
    <col min="14" max="14" width="11.875" style="105" customWidth="1"/>
    <col min="15" max="15" width="3.625" style="105" customWidth="1"/>
    <col min="16" max="16" width="11.875" style="105" customWidth="1"/>
    <col min="17" max="17" width="7.75" style="105" bestFit="1" customWidth="1"/>
    <col min="18" max="18" width="9.875" style="105" customWidth="1"/>
    <col min="19" max="19" width="9" style="105"/>
    <col min="20" max="20" width="5.625" style="105" customWidth="1"/>
    <col min="21" max="21" width="0" style="105" hidden="1" customWidth="1"/>
    <col min="22" max="16384" width="9" style="105"/>
  </cols>
  <sheetData>
    <row r="1" spans="2:21">
      <c r="K1" s="329" t="str">
        <f>Syomei</f>
        <v>請  求  書</v>
      </c>
      <c r="L1" s="329"/>
      <c r="M1" s="329"/>
      <c r="N1" s="329"/>
      <c r="R1" s="346" t="str">
        <f t="shared" ref="R1" si="0" xml:space="preserve"> IF(U1&lt;&gt;"","受注番号　"&amp;U1,"請求番号　"&amp;U2)</f>
        <v>受注番号　工事-00001</v>
      </c>
      <c r="S1" s="346"/>
      <c r="T1" s="346"/>
      <c r="U1" s="105" t="str">
        <f>IF(JuchuNo="","",JuchuNo)</f>
        <v>工事-00001</v>
      </c>
    </row>
    <row r="2" spans="2:21">
      <c r="K2" s="329"/>
      <c r="L2" s="329"/>
      <c r="M2" s="329"/>
      <c r="N2" s="329"/>
      <c r="R2" s="459" t="str">
        <f t="shared" ref="R2" si="1" xml:space="preserve"> IF(U1&lt;&gt;"","請求番号　"&amp;U2,U3)</f>
        <v>請求番号　12345678</v>
      </c>
      <c r="S2" s="459"/>
      <c r="T2" s="459"/>
      <c r="U2" s="105">
        <f>SeikyuNo</f>
        <v>12345678</v>
      </c>
    </row>
    <row r="3" spans="2:21">
      <c r="R3" s="460">
        <f t="shared" ref="R3" si="2" xml:space="preserve"> IF(U1&lt;&gt;"",U3,"")</f>
        <v>43100</v>
      </c>
      <c r="S3" s="461"/>
      <c r="T3" s="461"/>
      <c r="U3" s="105">
        <f>SeikyuOutDate_Text</f>
        <v>43100</v>
      </c>
    </row>
    <row r="4" spans="2:21" ht="20.100000000000001" customHeight="1">
      <c r="B4" s="462" t="str">
        <f>Kokyakumei_Keisyo</f>
        <v xml:space="preserve">▲▲▲▲建設株式会社 </v>
      </c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</row>
    <row r="5" spans="2:21" ht="15" customHeight="1">
      <c r="B5" s="463" t="str">
        <f>KokyakuTantosyamei_Text</f>
        <v>幸　由美子　様</v>
      </c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</row>
    <row r="6" spans="2:21" ht="9.9499999999999993" customHeight="1"/>
    <row r="7" spans="2:21">
      <c r="B7" s="105" t="str">
        <f>Mongon</f>
        <v>下記の通り、ご請求申し上げます。</v>
      </c>
    </row>
    <row r="8" spans="2:21" ht="20.100000000000001" customHeight="1">
      <c r="B8" s="188"/>
      <c r="C8" s="188" t="s">
        <v>43</v>
      </c>
    </row>
    <row r="9" spans="2:21" ht="15" customHeight="1">
      <c r="B9" s="523" t="str">
        <f>DispKeigenRate_Text</f>
        <v>8%対象合計</v>
      </c>
      <c r="C9" s="523"/>
      <c r="D9" s="523"/>
      <c r="E9" s="523"/>
      <c r="F9" s="542"/>
      <c r="G9" s="528" t="str">
        <f>IF(DispKeigenRate="","",TEXT(KeigenObjNow, "#,##0") &amp; " / " &amp; TEXT(KeigenObjTotal, "#,##0"))</f>
        <v>250,000 / 250,000</v>
      </c>
      <c r="H9" s="515"/>
      <c r="I9" s="529"/>
    </row>
    <row r="10" spans="2:21" ht="15" customHeight="1">
      <c r="B10" s="523" t="str">
        <f>IF(DispKeigenRate="","","上記消費税")</f>
        <v>上記消費税</v>
      </c>
      <c r="C10" s="523"/>
      <c r="D10" s="523"/>
      <c r="E10" s="523"/>
      <c r="F10" s="540"/>
      <c r="G10" s="528">
        <f>IF(DispKeigenRate="","",KeigenNow)</f>
        <v>800</v>
      </c>
      <c r="H10" s="515"/>
      <c r="I10" s="529"/>
    </row>
    <row r="11" spans="2:21" ht="15" customHeight="1">
      <c r="B11" s="523" t="str">
        <f>IF(TaxCalType=0,"請求工事金額",IF(DispHyojunRate&lt;&gt;"",DispHyojunRate_Text,""))</f>
        <v>10%対象合計</v>
      </c>
      <c r="C11" s="523"/>
      <c r="D11" s="523"/>
      <c r="E11" s="523"/>
      <c r="F11" s="542"/>
      <c r="G11" s="528" t="str">
        <f>TEXT(IF(TaxCalType=1,HyojunObjNow,ZeibetuSeikyuGokeiKingaku), "#,##0;[赤]-#,##0") &amp; " / " &amp; TEXT(IF(TaxCalType=1,HyojunObjTotal,BaseZeibetuSeikyuGokeiKingaku), "#,##0;[赤]-#,##0")</f>
        <v>250,000 / 250,000</v>
      </c>
      <c r="H11" s="515"/>
      <c r="I11" s="529"/>
      <c r="J11" s="535" t="str">
        <f>Komokumei_Text</f>
        <v>工事件名</v>
      </c>
      <c r="K11" s="545" t="str">
        <f>":" &amp; KojiKenmei_Text</f>
        <v>:横浜海岸ビル　内装工事</v>
      </c>
      <c r="L11" s="545"/>
      <c r="M11" s="545"/>
      <c r="N11" s="545"/>
    </row>
    <row r="12" spans="2:21" ht="15" customHeight="1">
      <c r="B12" s="523" t="str">
        <f>IF(TaxCalType=0,DispSyohiZeiRate_Text,IF($B$11&lt;&gt;"","上記消費税",""))</f>
        <v>上記消費税</v>
      </c>
      <c r="C12" s="523"/>
      <c r="D12" s="523"/>
      <c r="E12" s="523"/>
      <c r="F12" s="543"/>
      <c r="G12" s="528">
        <f>IF($B$12="","",IF($B$12="上記消費税",HyojunNow,SyohiZeiKingaku))</f>
        <v>1000</v>
      </c>
      <c r="H12" s="515"/>
      <c r="I12" s="529"/>
      <c r="J12" s="537" t="s">
        <v>149</v>
      </c>
      <c r="K12" s="546" t="str">
        <f>":" &amp; GenbaJyusyo_Text</f>
        <v>:神奈川県横浜市港北区新横浜2-6-3</v>
      </c>
      <c r="L12" s="546"/>
      <c r="M12" s="546"/>
      <c r="N12" s="546"/>
    </row>
    <row r="13" spans="2:21" ht="20.100000000000001" customHeight="1">
      <c r="B13" s="524" t="s">
        <v>148</v>
      </c>
      <c r="C13" s="521"/>
      <c r="D13" s="521"/>
      <c r="E13" s="521"/>
      <c r="F13" s="541"/>
      <c r="G13" s="544">
        <f>ZeikomiSeikyuGokeiKingaku</f>
        <v>1080000</v>
      </c>
      <c r="H13" s="522"/>
      <c r="I13" s="529"/>
      <c r="J13" s="537" t="s">
        <v>150</v>
      </c>
      <c r="K13" s="546" t="str">
        <f>":" &amp; Biko_Text</f>
        <v>:現金振込に限る</v>
      </c>
      <c r="L13" s="546"/>
      <c r="M13" s="546"/>
      <c r="N13" s="546"/>
    </row>
    <row r="14" spans="2:21" ht="24.95" customHeight="1">
      <c r="B14" s="105" t="s">
        <v>38</v>
      </c>
      <c r="J14" s="530"/>
      <c r="K14" s="539"/>
      <c r="L14" s="539"/>
      <c r="M14" s="539"/>
      <c r="N14" s="539"/>
    </row>
    <row r="15" spans="2:21" s="174" customFormat="1" ht="20.100000000000001" customHeight="1">
      <c r="B15" s="311" t="s">
        <v>3</v>
      </c>
      <c r="C15" s="311"/>
      <c r="D15" s="311" t="s">
        <v>4</v>
      </c>
      <c r="E15" s="311"/>
      <c r="F15" s="311"/>
      <c r="G15" s="311"/>
      <c r="H15" s="311"/>
      <c r="I15" s="311"/>
      <c r="J15" s="308" t="s">
        <v>5</v>
      </c>
      <c r="K15" s="309"/>
      <c r="L15" s="309"/>
      <c r="M15" s="310"/>
      <c r="N15" s="308" t="s">
        <v>9</v>
      </c>
      <c r="O15" s="309"/>
      <c r="P15" s="309"/>
      <c r="Q15" s="165" t="s">
        <v>41</v>
      </c>
      <c r="R15" s="311" t="s">
        <v>1</v>
      </c>
      <c r="S15" s="311"/>
      <c r="T15" s="311"/>
    </row>
    <row r="16" spans="2:21" ht="27.95" customHeight="1">
      <c r="B16" s="454"/>
      <c r="C16" s="454"/>
      <c r="D16" s="344"/>
      <c r="E16" s="344"/>
      <c r="F16" s="344"/>
      <c r="G16" s="344"/>
      <c r="H16" s="344"/>
      <c r="I16" s="344"/>
      <c r="J16" s="383"/>
      <c r="K16" s="384"/>
      <c r="L16" s="384"/>
      <c r="M16" s="385"/>
      <c r="N16" s="191"/>
      <c r="O16" s="192"/>
      <c r="P16" s="167"/>
      <c r="Q16" s="226"/>
      <c r="R16" s="344"/>
      <c r="S16" s="344"/>
      <c r="T16" s="344"/>
    </row>
    <row r="17" spans="2:20" ht="27.95" customHeight="1">
      <c r="B17" s="453"/>
      <c r="C17" s="453"/>
      <c r="D17" s="342"/>
      <c r="E17" s="342"/>
      <c r="F17" s="342"/>
      <c r="G17" s="342"/>
      <c r="H17" s="342"/>
      <c r="I17" s="342"/>
      <c r="J17" s="468"/>
      <c r="K17" s="469"/>
      <c r="L17" s="469"/>
      <c r="M17" s="470"/>
      <c r="N17" s="193"/>
      <c r="O17" s="194"/>
      <c r="P17" s="169"/>
      <c r="Q17" s="227"/>
      <c r="R17" s="342"/>
      <c r="S17" s="342"/>
      <c r="T17" s="342"/>
    </row>
    <row r="18" spans="2:20" ht="27.95" customHeight="1">
      <c r="B18" s="454"/>
      <c r="C18" s="454"/>
      <c r="D18" s="344"/>
      <c r="E18" s="344"/>
      <c r="F18" s="344"/>
      <c r="G18" s="344"/>
      <c r="H18" s="344"/>
      <c r="I18" s="344"/>
      <c r="J18" s="383"/>
      <c r="K18" s="384"/>
      <c r="L18" s="384"/>
      <c r="M18" s="385"/>
      <c r="N18" s="191"/>
      <c r="O18" s="192"/>
      <c r="P18" s="167"/>
      <c r="Q18" s="226"/>
      <c r="R18" s="344"/>
      <c r="S18" s="344"/>
      <c r="T18" s="344"/>
    </row>
    <row r="19" spans="2:20" ht="27.95" customHeight="1">
      <c r="B19" s="453"/>
      <c r="C19" s="453"/>
      <c r="D19" s="342"/>
      <c r="E19" s="342"/>
      <c r="F19" s="342"/>
      <c r="G19" s="342"/>
      <c r="H19" s="342"/>
      <c r="I19" s="342"/>
      <c r="J19" s="468"/>
      <c r="K19" s="469"/>
      <c r="L19" s="469"/>
      <c r="M19" s="470"/>
      <c r="N19" s="193"/>
      <c r="O19" s="194"/>
      <c r="P19" s="169"/>
      <c r="Q19" s="227"/>
      <c r="R19" s="342"/>
      <c r="S19" s="342"/>
      <c r="T19" s="342"/>
    </row>
    <row r="20" spans="2:20" ht="27.95" customHeight="1">
      <c r="B20" s="454"/>
      <c r="C20" s="454"/>
      <c r="D20" s="344"/>
      <c r="E20" s="344"/>
      <c r="F20" s="344"/>
      <c r="G20" s="344"/>
      <c r="H20" s="344"/>
      <c r="I20" s="344"/>
      <c r="J20" s="383"/>
      <c r="K20" s="384"/>
      <c r="L20" s="384"/>
      <c r="M20" s="385"/>
      <c r="N20" s="195"/>
      <c r="O20" s="196"/>
      <c r="P20" s="197"/>
      <c r="Q20" s="226"/>
      <c r="R20" s="344"/>
      <c r="S20" s="344"/>
      <c r="T20" s="344"/>
    </row>
    <row r="21" spans="2:20" ht="27.95" customHeight="1">
      <c r="B21" s="453"/>
      <c r="C21" s="453"/>
      <c r="D21" s="342"/>
      <c r="E21" s="342"/>
      <c r="F21" s="342"/>
      <c r="G21" s="342"/>
      <c r="H21" s="342"/>
      <c r="I21" s="342"/>
      <c r="J21" s="468"/>
      <c r="K21" s="469"/>
      <c r="L21" s="469"/>
      <c r="M21" s="470"/>
      <c r="N21" s="193"/>
      <c r="O21" s="194"/>
      <c r="P21" s="169"/>
      <c r="Q21" s="227"/>
      <c r="R21" s="342"/>
      <c r="S21" s="342"/>
      <c r="T21" s="342"/>
    </row>
    <row r="22" spans="2:20" ht="27.95" customHeight="1">
      <c r="B22" s="454"/>
      <c r="C22" s="454"/>
      <c r="D22" s="344"/>
      <c r="E22" s="344"/>
      <c r="F22" s="344"/>
      <c r="G22" s="344"/>
      <c r="H22" s="344"/>
      <c r="I22" s="344"/>
      <c r="J22" s="383"/>
      <c r="K22" s="384"/>
      <c r="L22" s="384"/>
      <c r="M22" s="385"/>
      <c r="N22" s="195"/>
      <c r="O22" s="196"/>
      <c r="P22" s="197"/>
      <c r="Q22" s="226"/>
      <c r="R22" s="344"/>
      <c r="S22" s="344"/>
      <c r="T22" s="344"/>
    </row>
    <row r="23" spans="2:20" ht="27.95" customHeight="1">
      <c r="B23" s="453"/>
      <c r="C23" s="453"/>
      <c r="D23" s="342"/>
      <c r="E23" s="342"/>
      <c r="F23" s="342"/>
      <c r="G23" s="342"/>
      <c r="H23" s="342"/>
      <c r="I23" s="342"/>
      <c r="J23" s="468"/>
      <c r="K23" s="469"/>
      <c r="L23" s="469"/>
      <c r="M23" s="470"/>
      <c r="N23" s="193"/>
      <c r="O23" s="194"/>
      <c r="P23" s="169"/>
      <c r="Q23" s="227"/>
      <c r="R23" s="342"/>
      <c r="S23" s="342"/>
      <c r="T23" s="342"/>
    </row>
    <row r="24" spans="2:20" ht="27.95" customHeight="1">
      <c r="B24" s="454"/>
      <c r="C24" s="454"/>
      <c r="D24" s="344"/>
      <c r="E24" s="344"/>
      <c r="F24" s="344"/>
      <c r="G24" s="344"/>
      <c r="H24" s="344"/>
      <c r="I24" s="344"/>
      <c r="J24" s="383"/>
      <c r="K24" s="384"/>
      <c r="L24" s="384"/>
      <c r="M24" s="385"/>
      <c r="N24" s="195"/>
      <c r="O24" s="196"/>
      <c r="P24" s="197"/>
      <c r="Q24" s="226"/>
      <c r="R24" s="344"/>
      <c r="S24" s="344"/>
      <c r="T24" s="344"/>
    </row>
    <row r="25" spans="2:20" ht="20.100000000000001" customHeight="1">
      <c r="N25" s="201" t="s">
        <v>12</v>
      </c>
      <c r="O25" s="465"/>
      <c r="P25" s="466"/>
      <c r="Q25" s="202"/>
      <c r="R25" s="467"/>
      <c r="S25" s="457"/>
      <c r="T25" s="458"/>
    </row>
    <row r="26" spans="2:20" ht="20.100000000000001" customHeight="1">
      <c r="B26" s="105" t="s">
        <v>39</v>
      </c>
      <c r="I26" s="333" t="str">
        <f>Bankmei1</f>
        <v>三菱東京UFJ銀行</v>
      </c>
      <c r="J26" s="333"/>
      <c r="K26" s="190" t="str">
        <f>Sitenmei1</f>
        <v>新宿支店</v>
      </c>
      <c r="L26" s="190" t="str">
        <f>KozaSyubetu1</f>
        <v>当座</v>
      </c>
      <c r="M26" s="190" t="str">
        <f>KozaNo1</f>
        <v>0000000</v>
      </c>
      <c r="N26" s="290" t="str">
        <f>Meigininmei1</f>
        <v>カ）プラスバイプラス1</v>
      </c>
      <c r="O26" s="290"/>
      <c r="P26" s="290"/>
      <c r="Q26" s="290"/>
      <c r="R26" s="290"/>
      <c r="S26" s="290"/>
      <c r="T26" s="290"/>
    </row>
    <row r="27" spans="2:20" ht="20.100000000000001" customHeight="1">
      <c r="I27" s="333" t="str">
        <f>Bankmei2</f>
        <v>楽天銀行</v>
      </c>
      <c r="J27" s="333"/>
      <c r="K27" s="190" t="str">
        <f>Sitenmei2</f>
        <v>本店営業部</v>
      </c>
      <c r="L27" s="190" t="str">
        <f>KozaSyubetu2</f>
        <v>普通</v>
      </c>
      <c r="M27" s="190" t="str">
        <f>KozaNo2</f>
        <v>3141592</v>
      </c>
      <c r="N27" s="290" t="str">
        <f>Meigininmei2</f>
        <v>カ）プラスバイプラス2</v>
      </c>
      <c r="O27" s="290"/>
      <c r="P27" s="290"/>
      <c r="Q27" s="290"/>
      <c r="R27" s="290"/>
      <c r="S27" s="290"/>
      <c r="T27" s="290"/>
    </row>
    <row r="28" spans="2:20" ht="20.100000000000001" customHeight="1">
      <c r="I28" s="333" t="str">
        <f>Bankmei3</f>
        <v>ぐんまみらい信用組合</v>
      </c>
      <c r="J28" s="333"/>
      <c r="K28" s="190" t="str">
        <f>Sitenmei3</f>
        <v>ぐんまみらいセンター</v>
      </c>
      <c r="L28" s="190" t="str">
        <f>KozaSyubetu3</f>
        <v>普通</v>
      </c>
      <c r="M28" s="190" t="str">
        <f>KozaNo3</f>
        <v>1234567</v>
      </c>
      <c r="N28" s="290" t="str">
        <f>Meigininmei3</f>
        <v>カ）プラスバイプラス3</v>
      </c>
      <c r="O28" s="290"/>
      <c r="P28" s="290"/>
      <c r="Q28" s="290"/>
      <c r="R28" s="290"/>
      <c r="S28" s="290"/>
      <c r="T28" s="290"/>
    </row>
  </sheetData>
  <mergeCells count="68">
    <mergeCell ref="K12:N12"/>
    <mergeCell ref="K13:N13"/>
    <mergeCell ref="B13:E13"/>
    <mergeCell ref="G9:H9"/>
    <mergeCell ref="G10:H10"/>
    <mergeCell ref="G11:H11"/>
    <mergeCell ref="G12:H12"/>
    <mergeCell ref="G13:H13"/>
    <mergeCell ref="R2:T2"/>
    <mergeCell ref="K1:N2"/>
    <mergeCell ref="R1:T1"/>
    <mergeCell ref="R3:T3"/>
    <mergeCell ref="B4:N4"/>
    <mergeCell ref="B5:N5"/>
    <mergeCell ref="B10:E10"/>
    <mergeCell ref="B9:E9"/>
    <mergeCell ref="R15:T15"/>
    <mergeCell ref="K11:N11"/>
    <mergeCell ref="D17:I17"/>
    <mergeCell ref="J17:M17"/>
    <mergeCell ref="D16:I16"/>
    <mergeCell ref="J16:M16"/>
    <mergeCell ref="R16:T16"/>
    <mergeCell ref="N15:P15"/>
    <mergeCell ref="B11:E11"/>
    <mergeCell ref="B15:C15"/>
    <mergeCell ref="D15:I15"/>
    <mergeCell ref="J15:M15"/>
    <mergeCell ref="B16:C16"/>
    <mergeCell ref="R17:T17"/>
    <mergeCell ref="B12:E12"/>
    <mergeCell ref="R19:T19"/>
    <mergeCell ref="B20:C20"/>
    <mergeCell ref="D20:I20"/>
    <mergeCell ref="J20:M20"/>
    <mergeCell ref="R20:T20"/>
    <mergeCell ref="B19:C19"/>
    <mergeCell ref="D19:I19"/>
    <mergeCell ref="J19:M19"/>
    <mergeCell ref="B18:C18"/>
    <mergeCell ref="D18:I18"/>
    <mergeCell ref="J18:M18"/>
    <mergeCell ref="R18:T18"/>
    <mergeCell ref="B17:C17"/>
    <mergeCell ref="R21:T21"/>
    <mergeCell ref="B22:C22"/>
    <mergeCell ref="D22:I22"/>
    <mergeCell ref="J22:M22"/>
    <mergeCell ref="R22:T22"/>
    <mergeCell ref="B21:C21"/>
    <mergeCell ref="D21:I21"/>
    <mergeCell ref="J21:M21"/>
    <mergeCell ref="O25:P25"/>
    <mergeCell ref="R25:T25"/>
    <mergeCell ref="B23:C23"/>
    <mergeCell ref="D23:I23"/>
    <mergeCell ref="J23:M23"/>
    <mergeCell ref="R23:T23"/>
    <mergeCell ref="B24:C24"/>
    <mergeCell ref="D24:I24"/>
    <mergeCell ref="J24:M24"/>
    <mergeCell ref="R24:T24"/>
    <mergeCell ref="N26:T26"/>
    <mergeCell ref="N27:T27"/>
    <mergeCell ref="N28:T28"/>
    <mergeCell ref="I26:J26"/>
    <mergeCell ref="I27:J27"/>
    <mergeCell ref="I28:J28"/>
  </mergeCells>
  <phoneticPr fontId="1"/>
  <conditionalFormatting sqref="R3:T3">
    <cfRule type="expression" dxfId="49" priority="2" stopIfTrue="1">
      <formula xml:space="preserve"> $R$3 = ""</formula>
    </cfRule>
  </conditionalFormatting>
  <conditionalFormatting sqref="B9:H12">
    <cfRule type="expression" dxfId="48" priority="1">
      <formula>$B9&lt;&gt;""</formula>
    </cfRule>
  </conditionalFormatting>
  <pageMargins left="0.23622047244094491" right="0.23622047244094491" top="0.39370078740157483" bottom="0.3937007874015748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P29"/>
  <sheetViews>
    <sheetView showGridLines="0" tabSelected="1" zoomScaleNormal="100" workbookViewId="0"/>
  </sheetViews>
  <sheetFormatPr defaultRowHeight="13.5"/>
  <cols>
    <col min="1" max="1" width="3.625" style="91" customWidth="1"/>
    <col min="2" max="2" width="2.375" style="91" customWidth="1"/>
    <col min="3" max="3" width="6.625" style="91" customWidth="1"/>
    <col min="4" max="4" width="2.375" style="91" customWidth="1"/>
    <col min="5" max="5" width="8.625" style="91" customWidth="1"/>
    <col min="6" max="6" width="6.625" style="91" customWidth="1"/>
    <col min="7" max="7" width="14.625" style="91" customWidth="1"/>
    <col min="8" max="8" width="5.625" style="91" customWidth="1"/>
    <col min="9" max="9" width="8.625" style="91" customWidth="1"/>
    <col min="10" max="10" width="16.625" style="91" customWidth="1"/>
    <col min="11" max="11" width="12.625" style="91" customWidth="1"/>
    <col min="12" max="12" width="16.625" style="91" customWidth="1"/>
    <col min="13" max="13" width="8.625" style="91" customWidth="1"/>
    <col min="14" max="14" width="12.625" style="91" customWidth="1"/>
    <col min="15" max="15" width="3.625" style="91" customWidth="1"/>
    <col min="16" max="16" width="0" style="91" hidden="1" customWidth="1"/>
    <col min="17" max="16384" width="9" style="91"/>
  </cols>
  <sheetData>
    <row r="1" spans="1:16" ht="30" customHeight="1">
      <c r="A1" s="88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293" t="str">
        <f xml:space="preserve"> IF(P1&lt;&gt;"","受注番号　"&amp;P1,"")</f>
        <v>受注番号　工事-00001</v>
      </c>
      <c r="N1" s="293"/>
      <c r="O1" s="90"/>
      <c r="P1" s="91" t="str">
        <f>IF(JuchuNo="","",JuchuNo)</f>
        <v>工事-00001</v>
      </c>
    </row>
    <row r="2" spans="1:16" ht="14.25">
      <c r="A2" s="92"/>
      <c r="I2" s="288" t="str">
        <f>Syomei</f>
        <v>請  求  書</v>
      </c>
      <c r="J2" s="288"/>
      <c r="M2" s="294" t="str">
        <f t="shared" ref="M2" si="0">"請求番号　"&amp;P2</f>
        <v>請求番号　12345678</v>
      </c>
      <c r="N2" s="294"/>
      <c r="O2" s="93"/>
      <c r="P2" s="91">
        <f>SeikyuNo</f>
        <v>12345678</v>
      </c>
    </row>
    <row r="3" spans="1:16" ht="14.25">
      <c r="A3" s="92"/>
      <c r="I3" s="288"/>
      <c r="J3" s="288"/>
      <c r="M3" s="289">
        <f t="shared" ref="M3" si="1">P3</f>
        <v>43100</v>
      </c>
      <c r="N3" s="289"/>
      <c r="O3" s="94"/>
      <c r="P3" s="91">
        <f>SeikyuOutDate_Text</f>
        <v>43100</v>
      </c>
    </row>
    <row r="4" spans="1:16">
      <c r="A4" s="92"/>
      <c r="O4" s="93"/>
    </row>
    <row r="5" spans="1:16">
      <c r="A5" s="92"/>
      <c r="O5" s="93"/>
    </row>
    <row r="6" spans="1:16">
      <c r="A6" s="92"/>
      <c r="O6" s="93"/>
    </row>
    <row r="7" spans="1:16" ht="33" customHeight="1">
      <c r="A7" s="92"/>
      <c r="B7" s="297" t="str">
        <f>Kokyakumei_Keisyo</f>
        <v xml:space="preserve">▲▲▲▲建設株式会社 </v>
      </c>
      <c r="C7" s="298"/>
      <c r="D7" s="298"/>
      <c r="E7" s="298"/>
      <c r="F7" s="298"/>
      <c r="G7" s="298"/>
      <c r="H7" s="298"/>
      <c r="I7" s="298"/>
      <c r="J7" s="298"/>
      <c r="O7" s="93"/>
    </row>
    <row r="8" spans="1:16" s="96" customFormat="1" ht="20.100000000000001" customHeight="1">
      <c r="A8" s="95"/>
      <c r="B8" s="299" t="str">
        <f>KokyakuTantosyamei_Text</f>
        <v>幸　由美子　様</v>
      </c>
      <c r="C8" s="300"/>
      <c r="D8" s="300"/>
      <c r="E8" s="300"/>
      <c r="F8" s="300"/>
      <c r="G8" s="300"/>
      <c r="H8" s="300"/>
      <c r="I8" s="300"/>
      <c r="J8" s="300"/>
      <c r="O8" s="97"/>
    </row>
    <row r="9" spans="1:16">
      <c r="A9" s="92"/>
      <c r="O9" s="93"/>
    </row>
    <row r="10" spans="1:16">
      <c r="A10" s="92"/>
      <c r="O10" s="93"/>
    </row>
    <row r="11" spans="1:16">
      <c r="A11" s="92"/>
      <c r="O11" s="93"/>
    </row>
    <row r="12" spans="1:16" ht="15.75">
      <c r="A12" s="92"/>
      <c r="C12" s="98" t="str">
        <f>Mongon</f>
        <v>下記の通り、ご請求申し上げます。</v>
      </c>
      <c r="O12" s="93"/>
    </row>
    <row r="13" spans="1:16" ht="12" customHeight="1">
      <c r="A13" s="92"/>
      <c r="C13" s="98"/>
      <c r="O13" s="93"/>
    </row>
    <row r="14" spans="1:16" ht="12" customHeight="1">
      <c r="A14" s="92"/>
      <c r="C14" s="98"/>
      <c r="O14" s="93"/>
    </row>
    <row r="15" spans="1:16" ht="12" customHeight="1">
      <c r="A15" s="92"/>
      <c r="O15" s="93"/>
    </row>
    <row r="16" spans="1:16" ht="20.100000000000001" customHeight="1">
      <c r="A16" s="92"/>
      <c r="B16" s="518" t="str">
        <f>DispKeigenRate_Text</f>
        <v>8%対象合計</v>
      </c>
      <c r="C16" s="518"/>
      <c r="D16" s="518"/>
      <c r="E16" s="518"/>
      <c r="F16" s="519">
        <f>IF(DispKeigenRate="","",KeigenObjTotal)</f>
        <v>250000</v>
      </c>
      <c r="G16" s="515"/>
      <c r="O16" s="93"/>
    </row>
    <row r="17" spans="1:15" ht="20.100000000000001" customHeight="1">
      <c r="A17" s="92"/>
      <c r="B17" s="518" t="str">
        <f>IF(DispKeigenRate="","","上記消費税")</f>
        <v>上記消費税</v>
      </c>
      <c r="C17" s="518"/>
      <c r="D17" s="518"/>
      <c r="E17" s="518"/>
      <c r="F17" s="519">
        <f>IF(DispKeigenRate="","",KeigenTotal)</f>
        <v>20000</v>
      </c>
      <c r="G17" s="515"/>
      <c r="O17" s="93"/>
    </row>
    <row r="18" spans="1:15" ht="30" customHeight="1">
      <c r="A18" s="92"/>
      <c r="B18" s="518" t="str">
        <f>IF(TaxCalType=0,"請求工事金額",IF(DispHyojunRate&lt;&gt;"",DispHyojunRate_Text,""))</f>
        <v>10%対象合計</v>
      </c>
      <c r="C18" s="518"/>
      <c r="D18" s="518"/>
      <c r="E18" s="518"/>
      <c r="F18" s="519">
        <f>IF(TaxCalType=1,HyojunObjTotal,ZeibetuSeikyuGokeiKingaku)</f>
        <v>250000</v>
      </c>
      <c r="G18" s="515"/>
      <c r="O18" s="93"/>
    </row>
    <row r="19" spans="1:15" ht="20.100000000000001" customHeight="1">
      <c r="A19" s="92"/>
      <c r="B19" s="518" t="str">
        <f>IF(TaxCalType=0,DispSyohiZeiRate_Text,IF($B$18&lt;&gt;"","上記消費税",""))</f>
        <v>上記消費税</v>
      </c>
      <c r="C19" s="518"/>
      <c r="D19" s="518"/>
      <c r="E19" s="518"/>
      <c r="F19" s="519">
        <f>IF(TaxCalType=1,HyojunTotal,SyohiZeiKingaku)</f>
        <v>25000</v>
      </c>
      <c r="G19" s="515"/>
      <c r="O19" s="93"/>
    </row>
    <row r="20" spans="1:15" ht="15" customHeight="1">
      <c r="A20" s="92"/>
      <c r="B20" s="514"/>
      <c r="C20" s="514"/>
      <c r="D20" s="514"/>
      <c r="E20" s="514"/>
      <c r="F20" s="516"/>
      <c r="G20" s="516"/>
      <c r="O20" s="93"/>
    </row>
    <row r="21" spans="1:15" ht="24.95" customHeight="1">
      <c r="A21" s="92"/>
      <c r="B21" s="100" t="s">
        <v>34</v>
      </c>
      <c r="C21" s="99"/>
      <c r="D21" s="99"/>
      <c r="E21" s="99"/>
      <c r="F21" s="291">
        <f>ZeikomiSeikyuGokeiKingaku</f>
        <v>1080000</v>
      </c>
      <c r="G21" s="291"/>
      <c r="O21" s="93"/>
    </row>
    <row r="22" spans="1:15" ht="18.75" customHeight="1">
      <c r="A22" s="92"/>
      <c r="O22" s="93"/>
    </row>
    <row r="23" spans="1:15" ht="11.25" customHeight="1">
      <c r="A23" s="92"/>
      <c r="O23" s="93"/>
    </row>
    <row r="24" spans="1:15" ht="20.100000000000001" customHeight="1">
      <c r="A24" s="92"/>
      <c r="B24" s="292" t="str">
        <f>Komokumei_Text</f>
        <v>工事件名</v>
      </c>
      <c r="C24" s="292"/>
      <c r="D24" s="101" t="s">
        <v>2</v>
      </c>
      <c r="E24" s="301" t="str">
        <f>KojiKenmei_Text</f>
        <v>横浜海岸ビル　内装工事</v>
      </c>
      <c r="F24" s="301"/>
      <c r="G24" s="301"/>
      <c r="H24" s="301"/>
      <c r="I24" s="301"/>
      <c r="J24" s="302"/>
      <c r="O24" s="93"/>
    </row>
    <row r="25" spans="1:15" ht="20.100000000000001" customHeight="1">
      <c r="A25" s="92"/>
      <c r="B25" s="307" t="s">
        <v>32</v>
      </c>
      <c r="C25" s="307"/>
      <c r="D25" s="102" t="s">
        <v>2</v>
      </c>
      <c r="E25" s="303" t="str">
        <f>GenbaJyusyo_Text</f>
        <v>神奈川県横浜市港北区新横浜2-6-3</v>
      </c>
      <c r="F25" s="303"/>
      <c r="G25" s="303"/>
      <c r="H25" s="303"/>
      <c r="I25" s="303"/>
      <c r="J25" s="304"/>
      <c r="O25" s="93"/>
    </row>
    <row r="26" spans="1:15" ht="20.100000000000001" customHeight="1">
      <c r="A26" s="92"/>
      <c r="B26" s="307" t="s">
        <v>1</v>
      </c>
      <c r="C26" s="307"/>
      <c r="D26" s="102" t="s">
        <v>2</v>
      </c>
      <c r="E26" s="305" t="str">
        <f>Biko_Text</f>
        <v>現金振込に限る</v>
      </c>
      <c r="F26" s="305"/>
      <c r="G26" s="305"/>
      <c r="H26" s="305"/>
      <c r="I26" s="305"/>
      <c r="J26" s="306"/>
      <c r="O26" s="93"/>
    </row>
    <row r="27" spans="1:15" ht="20.100000000000001" customHeight="1">
      <c r="A27" s="92"/>
      <c r="B27" s="295" t="s">
        <v>33</v>
      </c>
      <c r="C27" s="295"/>
      <c r="D27" s="103" t="s">
        <v>2</v>
      </c>
      <c r="E27" s="290" t="str">
        <f>Bankmei1</f>
        <v>三菱東京UFJ銀行</v>
      </c>
      <c r="F27" s="290"/>
      <c r="G27" s="104" t="str">
        <f>Sitenmei1</f>
        <v>新宿支店</v>
      </c>
      <c r="H27" s="105" t="str">
        <f>KozaSyubetu1</f>
        <v>当座</v>
      </c>
      <c r="I27" s="245" t="str">
        <f>KozaNo1</f>
        <v>0000000</v>
      </c>
      <c r="J27" s="290" t="str">
        <f>Meigininmei1</f>
        <v>カ）プラスバイプラス1</v>
      </c>
      <c r="K27" s="290"/>
      <c r="O27" s="93"/>
    </row>
    <row r="28" spans="1:15" ht="20.100000000000001" customHeight="1">
      <c r="A28" s="92"/>
      <c r="B28" s="296"/>
      <c r="C28" s="296"/>
      <c r="D28" s="106"/>
      <c r="E28" s="290" t="str">
        <f>Bankmei2</f>
        <v>楽天銀行</v>
      </c>
      <c r="F28" s="290"/>
      <c r="G28" s="104" t="str">
        <f>Sitenmei2</f>
        <v>本店営業部</v>
      </c>
      <c r="H28" s="105" t="str">
        <f>KozaSyubetu2</f>
        <v>普通</v>
      </c>
      <c r="I28" s="245" t="str">
        <f>KozaNo2</f>
        <v>3141592</v>
      </c>
      <c r="J28" s="290" t="str">
        <f>Meigininmei2</f>
        <v>カ）プラスバイプラス2</v>
      </c>
      <c r="K28" s="290"/>
      <c r="O28" s="93"/>
    </row>
    <row r="29" spans="1:15" ht="20.100000000000001" customHeight="1">
      <c r="A29" s="107"/>
      <c r="B29" s="108"/>
      <c r="C29" s="108"/>
      <c r="D29" s="108"/>
      <c r="E29" s="287" t="str">
        <f>Bankmei3</f>
        <v>ぐんまみらい信用組合</v>
      </c>
      <c r="F29" s="287"/>
      <c r="G29" s="109" t="str">
        <f>Sitenmei3</f>
        <v>ぐんまみらいセンター</v>
      </c>
      <c r="H29" s="110" t="str">
        <f>KozaSyubetu3</f>
        <v>普通</v>
      </c>
      <c r="I29" s="246" t="str">
        <f>KozaNo3</f>
        <v>1234567</v>
      </c>
      <c r="J29" s="287" t="str">
        <f>Meigininmei3</f>
        <v>カ）プラスバイプラス3</v>
      </c>
      <c r="K29" s="287"/>
      <c r="L29" s="108"/>
      <c r="M29" s="108"/>
      <c r="N29" s="108"/>
      <c r="O29" s="111"/>
    </row>
  </sheetData>
  <mergeCells count="31">
    <mergeCell ref="M1:N1"/>
    <mergeCell ref="M2:N2"/>
    <mergeCell ref="F19:G19"/>
    <mergeCell ref="B27:C27"/>
    <mergeCell ref="B28:C28"/>
    <mergeCell ref="J27:K27"/>
    <mergeCell ref="J28:K28"/>
    <mergeCell ref="B7:J7"/>
    <mergeCell ref="B8:J8"/>
    <mergeCell ref="E24:J24"/>
    <mergeCell ref="E25:J25"/>
    <mergeCell ref="E26:J26"/>
    <mergeCell ref="B25:C25"/>
    <mergeCell ref="B26:C26"/>
    <mergeCell ref="B16:E16"/>
    <mergeCell ref="B17:E17"/>
    <mergeCell ref="J29:K29"/>
    <mergeCell ref="I2:J3"/>
    <mergeCell ref="M3:N3"/>
    <mergeCell ref="E29:F29"/>
    <mergeCell ref="E28:F28"/>
    <mergeCell ref="E27:F27"/>
    <mergeCell ref="F18:G18"/>
    <mergeCell ref="F21:G21"/>
    <mergeCell ref="B19:E19"/>
    <mergeCell ref="B24:C24"/>
    <mergeCell ref="B18:E18"/>
    <mergeCell ref="B20:E20"/>
    <mergeCell ref="F16:G16"/>
    <mergeCell ref="F17:G17"/>
    <mergeCell ref="F20:G20"/>
  </mergeCells>
  <phoneticPr fontId="1"/>
  <conditionalFormatting sqref="M1:N1">
    <cfRule type="expression" dxfId="161" priority="2" stopIfTrue="1">
      <formula xml:space="preserve"> $M$1 = ""</formula>
    </cfRule>
  </conditionalFormatting>
  <conditionalFormatting sqref="B16:G19">
    <cfRule type="expression" dxfId="160" priority="1">
      <formula>$B16&lt;&gt;""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fitToWidth="0" fitToHeight="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2"/>
  <dimension ref="B1:T22"/>
  <sheetViews>
    <sheetView showGridLines="0" zoomScaleNormal="100" workbookViewId="0"/>
  </sheetViews>
  <sheetFormatPr defaultRowHeight="14.25"/>
  <cols>
    <col min="1" max="1" width="5.625" style="105" customWidth="1"/>
    <col min="2" max="2" width="1.125" style="105" customWidth="1"/>
    <col min="3" max="3" width="6.625" style="105" customWidth="1"/>
    <col min="4" max="5" width="1.125" style="105" customWidth="1"/>
    <col min="6" max="6" width="5.5" style="105" customWidth="1"/>
    <col min="7" max="7" width="15.625" style="105" customWidth="1"/>
    <col min="8" max="8" width="3.625" style="105" customWidth="1"/>
    <col min="9" max="9" width="7.625" style="105" customWidth="1"/>
    <col min="10" max="10" width="5.625" style="105" customWidth="1"/>
    <col min="11" max="11" width="12.625" style="105" customWidth="1"/>
    <col min="12" max="12" width="5.625" style="105" customWidth="1"/>
    <col min="13" max="13" width="8.625" style="105" customWidth="1"/>
    <col min="14" max="14" width="11.875" style="105" customWidth="1"/>
    <col min="15" max="15" width="3.625" style="105" customWidth="1"/>
    <col min="16" max="16" width="11.875" style="105" customWidth="1"/>
    <col min="17" max="17" width="7.75" style="105" bestFit="1" customWidth="1"/>
    <col min="18" max="18" width="9.875" style="105" customWidth="1"/>
    <col min="19" max="19" width="9" style="105"/>
    <col min="20" max="20" width="5.625" style="105" customWidth="1"/>
    <col min="21" max="16384" width="9" style="105"/>
  </cols>
  <sheetData>
    <row r="1" spans="2:20">
      <c r="R1" s="105" t="str">
        <f>BangoMei</f>
        <v>請求番号</v>
      </c>
      <c r="S1" s="464">
        <f>SeikyuNo</f>
        <v>12345678</v>
      </c>
      <c r="T1" s="294"/>
    </row>
    <row r="2" spans="2:20">
      <c r="R2" s="375">
        <f>SeikyuOutDate_Text</f>
        <v>43100</v>
      </c>
      <c r="S2" s="375"/>
      <c r="T2" s="375"/>
    </row>
    <row r="3" spans="2:20" s="174" customFormat="1" ht="20.100000000000001" customHeight="1">
      <c r="B3" s="311" t="s">
        <v>3</v>
      </c>
      <c r="C3" s="311"/>
      <c r="D3" s="311" t="s">
        <v>4</v>
      </c>
      <c r="E3" s="311"/>
      <c r="F3" s="311"/>
      <c r="G3" s="311"/>
      <c r="H3" s="311"/>
      <c r="I3" s="311"/>
      <c r="J3" s="308" t="s">
        <v>5</v>
      </c>
      <c r="K3" s="309"/>
      <c r="L3" s="309"/>
      <c r="M3" s="310"/>
      <c r="N3" s="308" t="s">
        <v>9</v>
      </c>
      <c r="O3" s="309"/>
      <c r="P3" s="309"/>
      <c r="Q3" s="165" t="s">
        <v>41</v>
      </c>
      <c r="R3" s="311" t="s">
        <v>1</v>
      </c>
      <c r="S3" s="311"/>
      <c r="T3" s="311"/>
    </row>
    <row r="4" spans="2:20" ht="27.95" customHeight="1">
      <c r="B4" s="454"/>
      <c r="C4" s="454"/>
      <c r="D4" s="312"/>
      <c r="E4" s="312"/>
      <c r="F4" s="312"/>
      <c r="G4" s="312"/>
      <c r="H4" s="312"/>
      <c r="I4" s="312"/>
      <c r="J4" s="386"/>
      <c r="K4" s="471"/>
      <c r="L4" s="471"/>
      <c r="M4" s="387"/>
      <c r="N4" s="191"/>
      <c r="O4" s="192"/>
      <c r="P4" s="167"/>
      <c r="Q4" s="226"/>
      <c r="R4" s="344"/>
      <c r="S4" s="344"/>
      <c r="T4" s="344"/>
    </row>
    <row r="5" spans="2:20" ht="27.95" customHeight="1">
      <c r="B5" s="453"/>
      <c r="C5" s="453"/>
      <c r="D5" s="317"/>
      <c r="E5" s="317"/>
      <c r="F5" s="317"/>
      <c r="G5" s="317"/>
      <c r="H5" s="317"/>
      <c r="I5" s="317"/>
      <c r="J5" s="472"/>
      <c r="K5" s="473"/>
      <c r="L5" s="473"/>
      <c r="M5" s="474"/>
      <c r="N5" s="193"/>
      <c r="O5" s="194"/>
      <c r="P5" s="169"/>
      <c r="Q5" s="227"/>
      <c r="R5" s="342"/>
      <c r="S5" s="342"/>
      <c r="T5" s="342"/>
    </row>
    <row r="6" spans="2:20" ht="27.95" customHeight="1">
      <c r="B6" s="454"/>
      <c r="C6" s="454"/>
      <c r="D6" s="312"/>
      <c r="E6" s="312"/>
      <c r="F6" s="312"/>
      <c r="G6" s="312"/>
      <c r="H6" s="312"/>
      <c r="I6" s="312"/>
      <c r="J6" s="386"/>
      <c r="K6" s="471"/>
      <c r="L6" s="471"/>
      <c r="M6" s="387"/>
      <c r="N6" s="191"/>
      <c r="O6" s="192"/>
      <c r="P6" s="167"/>
      <c r="Q6" s="226"/>
      <c r="R6" s="344"/>
      <c r="S6" s="344"/>
      <c r="T6" s="344"/>
    </row>
    <row r="7" spans="2:20" ht="27.95" customHeight="1">
      <c r="B7" s="453"/>
      <c r="C7" s="453"/>
      <c r="D7" s="317"/>
      <c r="E7" s="317"/>
      <c r="F7" s="317"/>
      <c r="G7" s="317"/>
      <c r="H7" s="317"/>
      <c r="I7" s="317"/>
      <c r="J7" s="472"/>
      <c r="K7" s="473"/>
      <c r="L7" s="473"/>
      <c r="M7" s="474"/>
      <c r="N7" s="193"/>
      <c r="O7" s="194"/>
      <c r="P7" s="169"/>
      <c r="Q7" s="227"/>
      <c r="R7" s="342"/>
      <c r="S7" s="342"/>
      <c r="T7" s="342"/>
    </row>
    <row r="8" spans="2:20" ht="27.95" customHeight="1">
      <c r="B8" s="454"/>
      <c r="C8" s="454"/>
      <c r="D8" s="312"/>
      <c r="E8" s="312"/>
      <c r="F8" s="312"/>
      <c r="G8" s="312"/>
      <c r="H8" s="312"/>
      <c r="I8" s="312"/>
      <c r="J8" s="386"/>
      <c r="K8" s="471"/>
      <c r="L8" s="471"/>
      <c r="M8" s="387"/>
      <c r="N8" s="195"/>
      <c r="O8" s="196"/>
      <c r="P8" s="197"/>
      <c r="Q8" s="226"/>
      <c r="R8" s="344"/>
      <c r="S8" s="344"/>
      <c r="T8" s="344"/>
    </row>
    <row r="9" spans="2:20" ht="27.95" customHeight="1">
      <c r="B9" s="453"/>
      <c r="C9" s="453"/>
      <c r="D9" s="317"/>
      <c r="E9" s="317"/>
      <c r="F9" s="317"/>
      <c r="G9" s="317"/>
      <c r="H9" s="317"/>
      <c r="I9" s="317"/>
      <c r="J9" s="472"/>
      <c r="K9" s="473"/>
      <c r="L9" s="473"/>
      <c r="M9" s="474"/>
      <c r="N9" s="193"/>
      <c r="O9" s="194"/>
      <c r="P9" s="169"/>
      <c r="Q9" s="227"/>
      <c r="R9" s="342"/>
      <c r="S9" s="342"/>
      <c r="T9" s="342"/>
    </row>
    <row r="10" spans="2:20" ht="27.95" customHeight="1">
      <c r="B10" s="454"/>
      <c r="C10" s="454"/>
      <c r="D10" s="312"/>
      <c r="E10" s="312"/>
      <c r="F10" s="312"/>
      <c r="G10" s="312"/>
      <c r="H10" s="312"/>
      <c r="I10" s="312"/>
      <c r="J10" s="386"/>
      <c r="K10" s="471"/>
      <c r="L10" s="471"/>
      <c r="M10" s="387"/>
      <c r="N10" s="195"/>
      <c r="O10" s="196"/>
      <c r="P10" s="197"/>
      <c r="Q10" s="226"/>
      <c r="R10" s="344"/>
      <c r="S10" s="344"/>
      <c r="T10" s="344"/>
    </row>
    <row r="11" spans="2:20" ht="27.95" customHeight="1">
      <c r="B11" s="453"/>
      <c r="C11" s="453"/>
      <c r="D11" s="317"/>
      <c r="E11" s="317"/>
      <c r="F11" s="317"/>
      <c r="G11" s="317"/>
      <c r="H11" s="317"/>
      <c r="I11" s="317"/>
      <c r="J11" s="472"/>
      <c r="K11" s="473"/>
      <c r="L11" s="473"/>
      <c r="M11" s="474"/>
      <c r="N11" s="193"/>
      <c r="O11" s="194"/>
      <c r="P11" s="169"/>
      <c r="Q11" s="227"/>
      <c r="R11" s="342"/>
      <c r="S11" s="342"/>
      <c r="T11" s="342"/>
    </row>
    <row r="12" spans="2:20" ht="27.95" customHeight="1">
      <c r="B12" s="454"/>
      <c r="C12" s="454"/>
      <c r="D12" s="312"/>
      <c r="E12" s="312"/>
      <c r="F12" s="312"/>
      <c r="G12" s="312"/>
      <c r="H12" s="312"/>
      <c r="I12" s="312"/>
      <c r="J12" s="386"/>
      <c r="K12" s="471"/>
      <c r="L12" s="471"/>
      <c r="M12" s="387"/>
      <c r="N12" s="191"/>
      <c r="O12" s="192"/>
      <c r="P12" s="167"/>
      <c r="Q12" s="226"/>
      <c r="R12" s="344"/>
      <c r="S12" s="344"/>
      <c r="T12" s="344"/>
    </row>
    <row r="13" spans="2:20" ht="27.95" customHeight="1">
      <c r="B13" s="453"/>
      <c r="C13" s="453"/>
      <c r="D13" s="317"/>
      <c r="E13" s="317"/>
      <c r="F13" s="317"/>
      <c r="G13" s="317"/>
      <c r="H13" s="317"/>
      <c r="I13" s="317"/>
      <c r="J13" s="472"/>
      <c r="K13" s="473"/>
      <c r="L13" s="473"/>
      <c r="M13" s="474"/>
      <c r="N13" s="193"/>
      <c r="O13" s="194"/>
      <c r="P13" s="169"/>
      <c r="Q13" s="227"/>
      <c r="R13" s="342"/>
      <c r="S13" s="342"/>
      <c r="T13" s="342"/>
    </row>
    <row r="14" spans="2:20" ht="27.95" customHeight="1">
      <c r="B14" s="454"/>
      <c r="C14" s="454"/>
      <c r="D14" s="312"/>
      <c r="E14" s="312"/>
      <c r="F14" s="312"/>
      <c r="G14" s="312"/>
      <c r="H14" s="312"/>
      <c r="I14" s="312"/>
      <c r="J14" s="386"/>
      <c r="K14" s="471"/>
      <c r="L14" s="471"/>
      <c r="M14" s="387"/>
      <c r="N14" s="195"/>
      <c r="O14" s="196"/>
      <c r="P14" s="197"/>
      <c r="Q14" s="226"/>
      <c r="R14" s="344"/>
      <c r="S14" s="344"/>
      <c r="T14" s="344"/>
    </row>
    <row r="15" spans="2:20" ht="27.95" customHeight="1">
      <c r="B15" s="453"/>
      <c r="C15" s="453"/>
      <c r="D15" s="317"/>
      <c r="E15" s="317"/>
      <c r="F15" s="317"/>
      <c r="G15" s="317"/>
      <c r="H15" s="317"/>
      <c r="I15" s="317"/>
      <c r="J15" s="472"/>
      <c r="K15" s="473"/>
      <c r="L15" s="473"/>
      <c r="M15" s="474"/>
      <c r="N15" s="193"/>
      <c r="O15" s="194"/>
      <c r="P15" s="169"/>
      <c r="Q15" s="227"/>
      <c r="R15" s="342"/>
      <c r="S15" s="342"/>
      <c r="T15" s="342"/>
    </row>
    <row r="16" spans="2:20" ht="27.95" customHeight="1">
      <c r="B16" s="454"/>
      <c r="C16" s="454"/>
      <c r="D16" s="312"/>
      <c r="E16" s="312"/>
      <c r="F16" s="312"/>
      <c r="G16" s="312"/>
      <c r="H16" s="312"/>
      <c r="I16" s="312"/>
      <c r="J16" s="386"/>
      <c r="K16" s="471"/>
      <c r="L16" s="471"/>
      <c r="M16" s="387"/>
      <c r="N16" s="195"/>
      <c r="O16" s="196"/>
      <c r="P16" s="197"/>
      <c r="Q16" s="226"/>
      <c r="R16" s="344"/>
      <c r="S16" s="344"/>
      <c r="T16" s="344"/>
    </row>
    <row r="17" spans="2:20" ht="27.95" customHeight="1">
      <c r="B17" s="453"/>
      <c r="C17" s="453"/>
      <c r="D17" s="317"/>
      <c r="E17" s="317"/>
      <c r="F17" s="317"/>
      <c r="G17" s="317"/>
      <c r="H17" s="317"/>
      <c r="I17" s="317"/>
      <c r="J17" s="472"/>
      <c r="K17" s="473"/>
      <c r="L17" s="473"/>
      <c r="M17" s="474"/>
      <c r="N17" s="193"/>
      <c r="O17" s="194"/>
      <c r="P17" s="169"/>
      <c r="Q17" s="227"/>
      <c r="R17" s="342"/>
      <c r="S17" s="342"/>
      <c r="T17" s="342"/>
    </row>
    <row r="18" spans="2:20" ht="27.95" customHeight="1">
      <c r="B18" s="454"/>
      <c r="C18" s="454"/>
      <c r="D18" s="312"/>
      <c r="E18" s="312"/>
      <c r="F18" s="312"/>
      <c r="G18" s="312"/>
      <c r="H18" s="312"/>
      <c r="I18" s="312"/>
      <c r="J18" s="386"/>
      <c r="K18" s="471"/>
      <c r="L18" s="471"/>
      <c r="M18" s="387"/>
      <c r="N18" s="195"/>
      <c r="O18" s="196"/>
      <c r="P18" s="197"/>
      <c r="Q18" s="226"/>
      <c r="R18" s="344"/>
      <c r="S18" s="344"/>
      <c r="T18" s="344"/>
    </row>
    <row r="19" spans="2:20" ht="27.95" customHeight="1">
      <c r="B19" s="453"/>
      <c r="C19" s="453"/>
      <c r="D19" s="317"/>
      <c r="E19" s="317"/>
      <c r="F19" s="317"/>
      <c r="G19" s="317"/>
      <c r="H19" s="317"/>
      <c r="I19" s="317"/>
      <c r="J19" s="472"/>
      <c r="K19" s="473"/>
      <c r="L19" s="473"/>
      <c r="M19" s="474"/>
      <c r="N19" s="193"/>
      <c r="O19" s="194"/>
      <c r="P19" s="169"/>
      <c r="Q19" s="227"/>
      <c r="R19" s="342"/>
      <c r="S19" s="342"/>
      <c r="T19" s="342"/>
    </row>
    <row r="20" spans="2:20" ht="27.95" customHeight="1">
      <c r="B20" s="454"/>
      <c r="C20" s="454"/>
      <c r="D20" s="312"/>
      <c r="E20" s="312"/>
      <c r="F20" s="312"/>
      <c r="G20" s="312"/>
      <c r="H20" s="312"/>
      <c r="I20" s="312"/>
      <c r="J20" s="386"/>
      <c r="K20" s="471"/>
      <c r="L20" s="471"/>
      <c r="M20" s="387"/>
      <c r="N20" s="195"/>
      <c r="O20" s="196"/>
      <c r="P20" s="197"/>
      <c r="Q20" s="226"/>
      <c r="R20" s="344"/>
      <c r="S20" s="344"/>
      <c r="T20" s="344"/>
    </row>
    <row r="21" spans="2:20" ht="27.95" customHeight="1">
      <c r="B21" s="453"/>
      <c r="C21" s="453"/>
      <c r="D21" s="317"/>
      <c r="E21" s="317"/>
      <c r="F21" s="317"/>
      <c r="G21" s="317"/>
      <c r="H21" s="317"/>
      <c r="I21" s="317"/>
      <c r="J21" s="472"/>
      <c r="K21" s="473"/>
      <c r="L21" s="473"/>
      <c r="M21" s="474"/>
      <c r="N21" s="198"/>
      <c r="O21" s="199"/>
      <c r="P21" s="200"/>
      <c r="Q21" s="227"/>
      <c r="R21" s="342"/>
      <c r="S21" s="342"/>
      <c r="T21" s="342"/>
    </row>
    <row r="22" spans="2:20" ht="20.100000000000001" customHeight="1">
      <c r="N22" s="203" t="s">
        <v>12</v>
      </c>
      <c r="O22" s="475"/>
      <c r="P22" s="476"/>
      <c r="Q22" s="204"/>
      <c r="R22" s="477"/>
      <c r="S22" s="478"/>
      <c r="T22" s="479"/>
    </row>
  </sheetData>
  <mergeCells count="81">
    <mergeCell ref="S1:T1"/>
    <mergeCell ref="R2:T2"/>
    <mergeCell ref="B4:C4"/>
    <mergeCell ref="D4:I4"/>
    <mergeCell ref="J4:M4"/>
    <mergeCell ref="R4:T4"/>
    <mergeCell ref="B3:C3"/>
    <mergeCell ref="D3:I3"/>
    <mergeCell ref="J3:M3"/>
    <mergeCell ref="N3:P3"/>
    <mergeCell ref="R3:T3"/>
    <mergeCell ref="B5:C5"/>
    <mergeCell ref="D5:I5"/>
    <mergeCell ref="J5:M5"/>
    <mergeCell ref="R5:T5"/>
    <mergeCell ref="B6:C6"/>
    <mergeCell ref="D6:I6"/>
    <mergeCell ref="J6:M6"/>
    <mergeCell ref="R6:T6"/>
    <mergeCell ref="B7:C7"/>
    <mergeCell ref="D7:I7"/>
    <mergeCell ref="J7:M7"/>
    <mergeCell ref="R7:T7"/>
    <mergeCell ref="B8:C8"/>
    <mergeCell ref="D8:I8"/>
    <mergeCell ref="J8:M8"/>
    <mergeCell ref="R8:T8"/>
    <mergeCell ref="B9:C9"/>
    <mergeCell ref="D9:I9"/>
    <mergeCell ref="J9:M9"/>
    <mergeCell ref="R9:T9"/>
    <mergeCell ref="B10:C10"/>
    <mergeCell ref="D10:I10"/>
    <mergeCell ref="J10:M10"/>
    <mergeCell ref="R10:T10"/>
    <mergeCell ref="O22:P22"/>
    <mergeCell ref="R22:T22"/>
    <mergeCell ref="B19:C19"/>
    <mergeCell ref="D19:I19"/>
    <mergeCell ref="J19:M19"/>
    <mergeCell ref="R19:T19"/>
    <mergeCell ref="B20:C20"/>
    <mergeCell ref="D20:I20"/>
    <mergeCell ref="J20:M20"/>
    <mergeCell ref="R20:T20"/>
    <mergeCell ref="B21:C21"/>
    <mergeCell ref="D21:I21"/>
    <mergeCell ref="J21:M21"/>
    <mergeCell ref="R11:T11"/>
    <mergeCell ref="B12:C12"/>
    <mergeCell ref="D12:I12"/>
    <mergeCell ref="J12:M12"/>
    <mergeCell ref="R12:T12"/>
    <mergeCell ref="B11:C11"/>
    <mergeCell ref="D11:I11"/>
    <mergeCell ref="J11:M11"/>
    <mergeCell ref="R14:T14"/>
    <mergeCell ref="B13:C13"/>
    <mergeCell ref="D13:I13"/>
    <mergeCell ref="J13:M13"/>
    <mergeCell ref="R21:T21"/>
    <mergeCell ref="R13:T13"/>
    <mergeCell ref="B14:C14"/>
    <mergeCell ref="D14:I14"/>
    <mergeCell ref="J14:M14"/>
    <mergeCell ref="D15:I15"/>
    <mergeCell ref="J15:M15"/>
    <mergeCell ref="R15:T15"/>
    <mergeCell ref="B16:C16"/>
    <mergeCell ref="D16:I16"/>
    <mergeCell ref="J16:M16"/>
    <mergeCell ref="R16:T16"/>
    <mergeCell ref="B18:C18"/>
    <mergeCell ref="D18:I18"/>
    <mergeCell ref="J18:M18"/>
    <mergeCell ref="R18:T18"/>
    <mergeCell ref="B15:C15"/>
    <mergeCell ref="B17:C17"/>
    <mergeCell ref="D17:I17"/>
    <mergeCell ref="J17:M17"/>
    <mergeCell ref="R17:T17"/>
  </mergeCells>
  <phoneticPr fontId="1"/>
  <pageMargins left="0.23622047244094491" right="0.23622047244094491" top="0.39370078740157483" bottom="0.39370078740157483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3"/>
  <dimension ref="B1:V28"/>
  <sheetViews>
    <sheetView showGridLines="0" zoomScaleNormal="100" workbookViewId="0">
      <selection activeCell="H11" sqref="H11:I11"/>
    </sheetView>
  </sheetViews>
  <sheetFormatPr defaultRowHeight="14.25"/>
  <cols>
    <col min="1" max="1" width="5.625" style="105" customWidth="1"/>
    <col min="2" max="2" width="1.125" style="105" customWidth="1"/>
    <col min="3" max="4" width="3.125" style="105" customWidth="1"/>
    <col min="5" max="6" width="1.125" style="105" customWidth="1"/>
    <col min="7" max="7" width="3.625" style="105" customWidth="1"/>
    <col min="8" max="8" width="17.625" style="105" customWidth="1"/>
    <col min="9" max="9" width="3.625" style="105" customWidth="1"/>
    <col min="10" max="10" width="5.625" style="105" customWidth="1"/>
    <col min="11" max="11" width="7.625" style="105" customWidth="1"/>
    <col min="12" max="12" width="14.625" style="105" customWidth="1"/>
    <col min="13" max="13" width="4.625" style="105" customWidth="1"/>
    <col min="14" max="14" width="9.625" style="105" customWidth="1"/>
    <col min="15" max="15" width="6.5" style="105" customWidth="1"/>
    <col min="16" max="16" width="6.875" style="105" customWidth="1"/>
    <col min="17" max="17" width="11.875" style="105" bestFit="1" customWidth="1"/>
    <col min="18" max="18" width="11.875" style="105" customWidth="1"/>
    <col min="19" max="19" width="9.875" style="105" customWidth="1"/>
    <col min="20" max="20" width="9" style="105"/>
    <col min="21" max="21" width="5.625" style="105" customWidth="1"/>
    <col min="22" max="22" width="0" style="105" hidden="1" customWidth="1"/>
    <col min="23" max="16384" width="9" style="105"/>
  </cols>
  <sheetData>
    <row r="1" spans="2:22">
      <c r="L1" s="329" t="str">
        <f>Syomei</f>
        <v>請  求  書</v>
      </c>
      <c r="M1" s="329"/>
      <c r="N1" s="329"/>
      <c r="O1" s="329"/>
      <c r="S1" s="346" t="str">
        <f t="shared" ref="S1" si="0" xml:space="preserve"> IF(V1&lt;&gt;"","受注番号　"&amp;V1,"請求番号　"&amp;V2)</f>
        <v>受注番号　工事-00001</v>
      </c>
      <c r="T1" s="346"/>
      <c r="U1" s="346"/>
      <c r="V1" s="105" t="str">
        <f>IF(JuchuNo="","",JuchuNo)</f>
        <v>工事-00001</v>
      </c>
    </row>
    <row r="2" spans="2:22">
      <c r="D2" s="105" t="str">
        <f>KokyakuYubinNo_Text</f>
        <v>〒220-0005</v>
      </c>
      <c r="L2" s="329"/>
      <c r="M2" s="329"/>
      <c r="N2" s="329"/>
      <c r="O2" s="329"/>
      <c r="S2" s="459" t="str">
        <f t="shared" ref="S2" si="1" xml:space="preserve"> IF(V1&lt;&gt;"","請求番号　"&amp;V2,V3)</f>
        <v>請求番号　12345678</v>
      </c>
      <c r="T2" s="459"/>
      <c r="U2" s="459"/>
      <c r="V2" s="105">
        <f>SeikyuNo</f>
        <v>12345678</v>
      </c>
    </row>
    <row r="3" spans="2:22">
      <c r="D3" s="290" t="str">
        <f>KokyakuJusyo</f>
        <v>神奈川県横浜市西区南幸1-4</v>
      </c>
      <c r="E3" s="298"/>
      <c r="F3" s="298"/>
      <c r="G3" s="298"/>
      <c r="H3" s="298"/>
      <c r="I3" s="298"/>
      <c r="J3" s="298"/>
      <c r="K3" s="298"/>
      <c r="S3" s="460">
        <f t="shared" ref="S3" si="2" xml:space="preserve"> IF(V1&lt;&gt;"",V3,"")</f>
        <v>43100</v>
      </c>
      <c r="T3" s="461"/>
      <c r="U3" s="461"/>
      <c r="V3" s="105">
        <f>SeikyuOutDate_Text</f>
        <v>43100</v>
      </c>
    </row>
    <row r="4" spans="2:22" ht="20.100000000000001" customHeight="1">
      <c r="B4" s="186"/>
      <c r="C4" s="186"/>
      <c r="D4" s="480" t="str">
        <f>Kokyakumei_Keisyo</f>
        <v xml:space="preserve">▲▲▲▲建設株式会社 </v>
      </c>
      <c r="E4" s="298"/>
      <c r="F4" s="298"/>
      <c r="G4" s="298"/>
      <c r="H4" s="298"/>
      <c r="I4" s="298"/>
      <c r="J4" s="298"/>
      <c r="K4" s="298"/>
    </row>
    <row r="5" spans="2:22" ht="15" customHeight="1">
      <c r="C5" s="187"/>
      <c r="D5" s="481" t="str">
        <f>KokyakuTantosyamei_Text</f>
        <v>幸　由美子　様</v>
      </c>
      <c r="E5" s="298"/>
      <c r="F5" s="298"/>
      <c r="G5" s="298"/>
      <c r="H5" s="298"/>
      <c r="I5" s="298"/>
      <c r="J5" s="298"/>
      <c r="K5" s="298"/>
    </row>
    <row r="6" spans="2:22" ht="9.9499999999999993" customHeight="1"/>
    <row r="8" spans="2:22" ht="24.95" customHeight="1"/>
    <row r="9" spans="2:22" ht="15" customHeight="1">
      <c r="B9" s="520"/>
      <c r="C9" s="542" t="str">
        <f>DispKeigenRate_Text</f>
        <v>8%対象合計</v>
      </c>
      <c r="D9" s="520"/>
      <c r="E9" s="529"/>
      <c r="F9" s="529"/>
      <c r="G9" s="529"/>
      <c r="H9" s="528">
        <f>IF(DispKeigenRate="","",KeigenObjTotal)</f>
        <v>250000</v>
      </c>
      <c r="I9" s="515"/>
      <c r="J9" s="529"/>
    </row>
    <row r="10" spans="2:22" ht="15" customHeight="1">
      <c r="B10" s="520"/>
      <c r="C10" s="542" t="str">
        <f>IF(DispKeigenRate="","","上記消費税")</f>
        <v>上記消費税</v>
      </c>
      <c r="D10" s="542"/>
      <c r="E10" s="542"/>
      <c r="F10" s="542"/>
      <c r="G10" s="542"/>
      <c r="H10" s="528">
        <f>IF(DispKeigenRate="","",KeigenTotal)</f>
        <v>20000</v>
      </c>
      <c r="I10" s="515"/>
      <c r="J10" s="529"/>
    </row>
    <row r="11" spans="2:22" ht="15" customHeight="1">
      <c r="B11" s="520"/>
      <c r="C11" s="542" t="str">
        <f>IF(TaxCalType=0,"請求工事金額",IF(DispHyojunRate&lt;&gt;"",DispHyojunRate_Text,""))</f>
        <v>10%対象合計</v>
      </c>
      <c r="D11" s="520"/>
      <c r="E11" s="529"/>
      <c r="F11" s="529"/>
      <c r="G11" s="529"/>
      <c r="H11" s="528">
        <f>IF(TaxCalType=1,HyojunObjTotal,ZeibetuSeikyuGokeiKingaku)</f>
        <v>250000</v>
      </c>
      <c r="I11" s="515"/>
      <c r="J11" s="529"/>
      <c r="K11" s="535" t="str">
        <f>Komokumei_Text</f>
        <v>工事件名</v>
      </c>
      <c r="L11" s="548" t="str">
        <f>":" &amp; KojiKenmei_Text</f>
        <v>:横浜海岸ビル　内装工事</v>
      </c>
      <c r="M11" s="548"/>
      <c r="N11" s="548"/>
      <c r="O11" s="548"/>
      <c r="P11" s="548"/>
    </row>
    <row r="12" spans="2:22" ht="15" customHeight="1">
      <c r="B12" s="520"/>
      <c r="C12" s="542" t="str">
        <f>IF(TaxCalType=0,DispSyohiZeiRate_Text,IF($C$11&lt;&gt;"","上記消費税",""))</f>
        <v>上記消費税</v>
      </c>
      <c r="D12" s="520"/>
      <c r="E12" s="529"/>
      <c r="F12" s="529"/>
      <c r="G12" s="529"/>
      <c r="H12" s="528">
        <f>IF($C$12="","",IF($C$12="上記消費税",HyojunTotal,SyohiZeiKingaku))</f>
        <v>25000</v>
      </c>
      <c r="I12" s="515"/>
      <c r="J12" s="529"/>
      <c r="K12" s="537" t="s">
        <v>149</v>
      </c>
      <c r="L12" s="546" t="str">
        <f>":" &amp; GenbaJyusyo_Text</f>
        <v>:神奈川県横浜市港北区新横浜2-6-3</v>
      </c>
      <c r="M12" s="546"/>
      <c r="N12" s="546"/>
      <c r="O12" s="546"/>
      <c r="P12" s="546"/>
    </row>
    <row r="13" spans="2:22" ht="20.100000000000001" customHeight="1">
      <c r="B13" s="520"/>
      <c r="C13" s="547" t="s">
        <v>148</v>
      </c>
      <c r="D13" s="534"/>
      <c r="E13" s="532"/>
      <c r="F13" s="532"/>
      <c r="G13" s="532"/>
      <c r="H13" s="544">
        <f>ZeikomiSeikyuGokeiKingaku</f>
        <v>1080000</v>
      </c>
      <c r="I13" s="522"/>
      <c r="J13" s="529"/>
      <c r="K13" s="537" t="s">
        <v>150</v>
      </c>
      <c r="L13" s="549" t="str">
        <f>":" &amp; Biko_Text</f>
        <v>:現金振込に限る</v>
      </c>
      <c r="M13" s="549"/>
      <c r="N13" s="549"/>
      <c r="O13" s="549"/>
      <c r="P13" s="549"/>
    </row>
    <row r="14" spans="2:22" ht="24.95" customHeight="1">
      <c r="B14" s="105" t="s">
        <v>38</v>
      </c>
      <c r="K14" s="530"/>
      <c r="L14" s="538"/>
      <c r="M14" s="538"/>
      <c r="N14" s="538"/>
      <c r="O14" s="538"/>
    </row>
    <row r="15" spans="2:22" s="174" customFormat="1" ht="20.100000000000001" customHeight="1">
      <c r="B15" s="311" t="s">
        <v>3</v>
      </c>
      <c r="C15" s="311"/>
      <c r="D15" s="311"/>
      <c r="E15" s="311" t="s">
        <v>4</v>
      </c>
      <c r="F15" s="311"/>
      <c r="G15" s="311"/>
      <c r="H15" s="311"/>
      <c r="I15" s="311"/>
      <c r="J15" s="311"/>
      <c r="K15" s="308" t="s">
        <v>5</v>
      </c>
      <c r="L15" s="309"/>
      <c r="M15" s="309"/>
      <c r="N15" s="310"/>
      <c r="O15" s="189" t="s">
        <v>6</v>
      </c>
      <c r="P15" s="116" t="s">
        <v>7</v>
      </c>
      <c r="Q15" s="116" t="s">
        <v>8</v>
      </c>
      <c r="R15" s="116" t="s">
        <v>9</v>
      </c>
      <c r="S15" s="311" t="s">
        <v>1</v>
      </c>
      <c r="T15" s="311"/>
      <c r="U15" s="311"/>
    </row>
    <row r="16" spans="2:22" ht="27.95" customHeight="1">
      <c r="B16" s="454"/>
      <c r="C16" s="454"/>
      <c r="D16" s="454"/>
      <c r="E16" s="312"/>
      <c r="F16" s="312"/>
      <c r="G16" s="312"/>
      <c r="H16" s="312"/>
      <c r="I16" s="312"/>
      <c r="J16" s="312"/>
      <c r="K16" s="386"/>
      <c r="L16" s="471"/>
      <c r="M16" s="471"/>
      <c r="N16" s="387"/>
      <c r="O16" s="205"/>
      <c r="P16" s="175"/>
      <c r="Q16" s="119"/>
      <c r="R16" s="141"/>
      <c r="S16" s="344"/>
      <c r="T16" s="344"/>
      <c r="U16" s="344"/>
    </row>
    <row r="17" spans="2:21" ht="27.95" customHeight="1">
      <c r="B17" s="453"/>
      <c r="C17" s="453"/>
      <c r="D17" s="453"/>
      <c r="E17" s="317"/>
      <c r="F17" s="317"/>
      <c r="G17" s="317"/>
      <c r="H17" s="317"/>
      <c r="I17" s="317"/>
      <c r="J17" s="317"/>
      <c r="K17" s="472"/>
      <c r="L17" s="473"/>
      <c r="M17" s="473"/>
      <c r="N17" s="474"/>
      <c r="O17" s="206"/>
      <c r="P17" s="176"/>
      <c r="Q17" s="122"/>
      <c r="R17" s="142"/>
      <c r="S17" s="342"/>
      <c r="T17" s="342"/>
      <c r="U17" s="342"/>
    </row>
    <row r="18" spans="2:21" ht="27.95" customHeight="1">
      <c r="B18" s="454"/>
      <c r="C18" s="454"/>
      <c r="D18" s="454"/>
      <c r="E18" s="312"/>
      <c r="F18" s="312"/>
      <c r="G18" s="312"/>
      <c r="H18" s="312"/>
      <c r="I18" s="312"/>
      <c r="J18" s="312"/>
      <c r="K18" s="386"/>
      <c r="L18" s="471"/>
      <c r="M18" s="471"/>
      <c r="N18" s="387"/>
      <c r="O18" s="205"/>
      <c r="P18" s="175"/>
      <c r="Q18" s="119"/>
      <c r="R18" s="141"/>
      <c r="S18" s="344"/>
      <c r="T18" s="344"/>
      <c r="U18" s="344"/>
    </row>
    <row r="19" spans="2:21" ht="27.95" customHeight="1">
      <c r="B19" s="453"/>
      <c r="C19" s="453"/>
      <c r="D19" s="453"/>
      <c r="E19" s="317"/>
      <c r="F19" s="317"/>
      <c r="G19" s="317"/>
      <c r="H19" s="317"/>
      <c r="I19" s="317"/>
      <c r="J19" s="317"/>
      <c r="K19" s="472"/>
      <c r="L19" s="473"/>
      <c r="M19" s="473"/>
      <c r="N19" s="474"/>
      <c r="O19" s="206"/>
      <c r="P19" s="176"/>
      <c r="Q19" s="122"/>
      <c r="R19" s="142"/>
      <c r="S19" s="342"/>
      <c r="T19" s="342"/>
      <c r="U19" s="342"/>
    </row>
    <row r="20" spans="2:21" ht="27.95" customHeight="1">
      <c r="B20" s="454"/>
      <c r="C20" s="454"/>
      <c r="D20" s="454"/>
      <c r="E20" s="312"/>
      <c r="F20" s="312"/>
      <c r="G20" s="312"/>
      <c r="H20" s="312"/>
      <c r="I20" s="312"/>
      <c r="J20" s="312"/>
      <c r="K20" s="386"/>
      <c r="L20" s="471"/>
      <c r="M20" s="471"/>
      <c r="N20" s="387"/>
      <c r="O20" s="205"/>
      <c r="P20" s="175"/>
      <c r="Q20" s="119"/>
      <c r="R20" s="141"/>
      <c r="S20" s="344"/>
      <c r="T20" s="344"/>
      <c r="U20" s="344"/>
    </row>
    <row r="21" spans="2:21" ht="27.95" customHeight="1">
      <c r="B21" s="453"/>
      <c r="C21" s="453"/>
      <c r="D21" s="453"/>
      <c r="E21" s="317"/>
      <c r="F21" s="317"/>
      <c r="G21" s="317"/>
      <c r="H21" s="317"/>
      <c r="I21" s="317"/>
      <c r="J21" s="317"/>
      <c r="K21" s="472"/>
      <c r="L21" s="473"/>
      <c r="M21" s="473"/>
      <c r="N21" s="474"/>
      <c r="O21" s="206"/>
      <c r="P21" s="176"/>
      <c r="Q21" s="122"/>
      <c r="R21" s="142"/>
      <c r="S21" s="342"/>
      <c r="T21" s="342"/>
      <c r="U21" s="342"/>
    </row>
    <row r="22" spans="2:21" ht="27.95" customHeight="1">
      <c r="B22" s="454"/>
      <c r="C22" s="454"/>
      <c r="D22" s="454"/>
      <c r="E22" s="312"/>
      <c r="F22" s="312"/>
      <c r="G22" s="312"/>
      <c r="H22" s="312"/>
      <c r="I22" s="312"/>
      <c r="J22" s="312"/>
      <c r="K22" s="386"/>
      <c r="L22" s="471"/>
      <c r="M22" s="471"/>
      <c r="N22" s="387"/>
      <c r="O22" s="205"/>
      <c r="P22" s="175"/>
      <c r="Q22" s="119"/>
      <c r="R22" s="141"/>
      <c r="S22" s="344"/>
      <c r="T22" s="344"/>
      <c r="U22" s="344"/>
    </row>
    <row r="23" spans="2:21" ht="27.95" customHeight="1">
      <c r="B23" s="453"/>
      <c r="C23" s="453"/>
      <c r="D23" s="453"/>
      <c r="E23" s="317"/>
      <c r="F23" s="317"/>
      <c r="G23" s="317"/>
      <c r="H23" s="317"/>
      <c r="I23" s="317"/>
      <c r="J23" s="317"/>
      <c r="K23" s="472"/>
      <c r="L23" s="473"/>
      <c r="M23" s="473"/>
      <c r="N23" s="474"/>
      <c r="O23" s="206"/>
      <c r="P23" s="176"/>
      <c r="Q23" s="122"/>
      <c r="R23" s="142"/>
      <c r="S23" s="342"/>
      <c r="T23" s="342"/>
      <c r="U23" s="342"/>
    </row>
    <row r="24" spans="2:21" ht="27.95" customHeight="1">
      <c r="B24" s="454"/>
      <c r="C24" s="454"/>
      <c r="D24" s="454"/>
      <c r="E24" s="312"/>
      <c r="F24" s="312"/>
      <c r="G24" s="312"/>
      <c r="H24" s="312"/>
      <c r="I24" s="312"/>
      <c r="J24" s="312"/>
      <c r="K24" s="386"/>
      <c r="L24" s="471"/>
      <c r="M24" s="471"/>
      <c r="N24" s="387"/>
      <c r="O24" s="205"/>
      <c r="P24" s="175"/>
      <c r="Q24" s="119"/>
      <c r="R24" s="141"/>
      <c r="S24" s="344"/>
      <c r="T24" s="344"/>
      <c r="U24" s="344"/>
    </row>
    <row r="25" spans="2:21" ht="20.100000000000001" customHeight="1">
      <c r="P25" s="455" t="s">
        <v>12</v>
      </c>
      <c r="Q25" s="456"/>
      <c r="R25" s="265"/>
      <c r="S25" s="457"/>
      <c r="T25" s="457"/>
      <c r="U25" s="458"/>
    </row>
    <row r="26" spans="2:21" ht="20.100000000000001" customHeight="1">
      <c r="B26" s="105" t="s">
        <v>39</v>
      </c>
      <c r="J26" s="333" t="str">
        <f>Bankmei1</f>
        <v>三菱東京UFJ銀行</v>
      </c>
      <c r="K26" s="333"/>
      <c r="L26" s="190" t="str">
        <f>Sitenmei1</f>
        <v>新宿支店</v>
      </c>
      <c r="M26" s="190" t="str">
        <f>KozaSyubetu1</f>
        <v>当座</v>
      </c>
      <c r="N26" s="190" t="str">
        <f>KozaNo1</f>
        <v>0000000</v>
      </c>
      <c r="O26" s="290" t="str">
        <f>Meigininmei1</f>
        <v>カ）プラスバイプラス1</v>
      </c>
      <c r="P26" s="290"/>
      <c r="Q26" s="290"/>
      <c r="R26" s="290"/>
      <c r="S26" s="290"/>
      <c r="T26" s="290"/>
      <c r="U26" s="290"/>
    </row>
    <row r="27" spans="2:21" ht="20.100000000000001" customHeight="1">
      <c r="J27" s="333" t="str">
        <f>Bankmei2</f>
        <v>楽天銀行</v>
      </c>
      <c r="K27" s="333"/>
      <c r="L27" s="190" t="str">
        <f>Sitenmei2</f>
        <v>本店営業部</v>
      </c>
      <c r="M27" s="190" t="str">
        <f>KozaSyubetu2</f>
        <v>普通</v>
      </c>
      <c r="N27" s="190" t="str">
        <f>KozaNo2</f>
        <v>3141592</v>
      </c>
      <c r="O27" s="290" t="str">
        <f>Meigininmei2</f>
        <v>カ）プラスバイプラス2</v>
      </c>
      <c r="P27" s="290"/>
      <c r="Q27" s="290"/>
      <c r="R27" s="290"/>
      <c r="S27" s="290"/>
      <c r="T27" s="290"/>
      <c r="U27" s="290"/>
    </row>
    <row r="28" spans="2:21" ht="20.100000000000001" customHeight="1">
      <c r="J28" s="333" t="str">
        <f>Bankmei3</f>
        <v>ぐんまみらい信用組合</v>
      </c>
      <c r="K28" s="333"/>
      <c r="L28" s="190" t="str">
        <f>Sitenmei3</f>
        <v>ぐんまみらいセンター</v>
      </c>
      <c r="M28" s="190" t="str">
        <f>KozaSyubetu3</f>
        <v>普通</v>
      </c>
      <c r="N28" s="190" t="str">
        <f>KozaNo3</f>
        <v>1234567</v>
      </c>
      <c r="O28" s="290" t="str">
        <f>Meigininmei3</f>
        <v>カ）プラスバイプラス3</v>
      </c>
      <c r="P28" s="290"/>
      <c r="Q28" s="290"/>
      <c r="R28" s="290"/>
      <c r="S28" s="290"/>
      <c r="T28" s="290"/>
      <c r="U28" s="290"/>
    </row>
  </sheetData>
  <mergeCells count="63">
    <mergeCell ref="B16:D16"/>
    <mergeCell ref="E16:J16"/>
    <mergeCell ref="K16:N16"/>
    <mergeCell ref="S16:U16"/>
    <mergeCell ref="D3:K3"/>
    <mergeCell ref="D4:K4"/>
    <mergeCell ref="D5:K5"/>
    <mergeCell ref="H9:I9"/>
    <mergeCell ref="H10:I10"/>
    <mergeCell ref="H11:I11"/>
    <mergeCell ref="H12:I12"/>
    <mergeCell ref="H13:I13"/>
    <mergeCell ref="L11:P11"/>
    <mergeCell ref="L12:P12"/>
    <mergeCell ref="L13:P13"/>
    <mergeCell ref="S2:U2"/>
    <mergeCell ref="B15:D15"/>
    <mergeCell ref="E15:J15"/>
    <mergeCell ref="K15:N15"/>
    <mergeCell ref="S15:U15"/>
    <mergeCell ref="L1:O2"/>
    <mergeCell ref="S1:U1"/>
    <mergeCell ref="S3:U3"/>
    <mergeCell ref="K17:N17"/>
    <mergeCell ref="S17:U17"/>
    <mergeCell ref="B18:D18"/>
    <mergeCell ref="E18:J18"/>
    <mergeCell ref="K18:N18"/>
    <mergeCell ref="S18:U18"/>
    <mergeCell ref="B17:D17"/>
    <mergeCell ref="E17:J17"/>
    <mergeCell ref="S19:U19"/>
    <mergeCell ref="B20:D20"/>
    <mergeCell ref="E20:J20"/>
    <mergeCell ref="K20:N20"/>
    <mergeCell ref="S20:U20"/>
    <mergeCell ref="B19:D19"/>
    <mergeCell ref="E19:J19"/>
    <mergeCell ref="K19:N19"/>
    <mergeCell ref="S21:U21"/>
    <mergeCell ref="B22:D22"/>
    <mergeCell ref="E22:J22"/>
    <mergeCell ref="K22:N22"/>
    <mergeCell ref="S22:U22"/>
    <mergeCell ref="B21:D21"/>
    <mergeCell ref="E21:J21"/>
    <mergeCell ref="K21:N21"/>
    <mergeCell ref="S23:U23"/>
    <mergeCell ref="B24:D24"/>
    <mergeCell ref="E24:J24"/>
    <mergeCell ref="K24:N24"/>
    <mergeCell ref="S24:U24"/>
    <mergeCell ref="B23:D23"/>
    <mergeCell ref="E23:J23"/>
    <mergeCell ref="K23:N23"/>
    <mergeCell ref="J28:K28"/>
    <mergeCell ref="P25:Q25"/>
    <mergeCell ref="S25:U25"/>
    <mergeCell ref="J26:K26"/>
    <mergeCell ref="J27:K27"/>
    <mergeCell ref="O26:U26"/>
    <mergeCell ref="O27:U27"/>
    <mergeCell ref="O28:U28"/>
  </mergeCells>
  <phoneticPr fontId="1"/>
  <conditionalFormatting sqref="S3:U3">
    <cfRule type="expression" dxfId="38" priority="10" stopIfTrue="1">
      <formula xml:space="preserve"> $S$3 = ""</formula>
    </cfRule>
  </conditionalFormatting>
  <conditionalFormatting sqref="Q1:Q1048576">
    <cfRule type="expression" dxfId="37" priority="4">
      <formula>AND(TanDispCtrl&lt;=0, ROW()&gt;=14,Q1*10&lt;&gt;INT(Q1)*10)</formula>
    </cfRule>
    <cfRule type="expression" dxfId="36" priority="5">
      <formula>AND(TanDispCtrl=1, ROW()&gt;=14,Q1*100&lt;&gt;INT(Q1)*100)</formula>
    </cfRule>
    <cfRule type="expression" dxfId="35" priority="6">
      <formula>AND(TanDispCtrl = 1, ROW()&gt;=14,Q1=INT(Q1))</formula>
    </cfRule>
    <cfRule type="expression" dxfId="34" priority="7">
      <formula>AND(TanDispCtrl = 1, ROW()&gt;=14,Q1&lt;&gt;INT(Q1))</formula>
    </cfRule>
    <cfRule type="expression" dxfId="33" priority="8">
      <formula>AND(TanDispCtrl = 2, ROW()&gt;=14,Q1=INT(Q1))</formula>
    </cfRule>
    <cfRule type="expression" dxfId="32" priority="9">
      <formula>AND(TanDispCtrl = 2, ROW()&gt;=14,Q1&lt;&gt;INT(Q1))</formula>
    </cfRule>
  </conditionalFormatting>
  <conditionalFormatting sqref="O1:O1048576">
    <cfRule type="expression" dxfId="31" priority="2">
      <formula>AND(ROW()&gt;=14,O1=INT(O1))</formula>
    </cfRule>
    <cfRule type="expression" dxfId="30" priority="3">
      <formula>AND(ROW()&gt;=14,O1&lt;&gt;INT(O1))</formula>
    </cfRule>
  </conditionalFormatting>
  <conditionalFormatting sqref="C9:I12">
    <cfRule type="expression" dxfId="29" priority="1">
      <formula>$C9&lt;&gt;""</formula>
    </cfRule>
  </conditionalFormatting>
  <pageMargins left="0.23622047244094491" right="0.23622047244094491" top="0.39370078740157483" bottom="0.39370078740157483" header="0.31496062992125984" footer="0.31496062992125984"/>
  <pageSetup paperSize="9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4"/>
  <dimension ref="B1:U22"/>
  <sheetViews>
    <sheetView showGridLines="0" zoomScaleNormal="100" workbookViewId="0"/>
  </sheetViews>
  <sheetFormatPr defaultRowHeight="14.25"/>
  <cols>
    <col min="1" max="1" width="5.625" style="105" customWidth="1"/>
    <col min="2" max="2" width="1.125" style="105" customWidth="1"/>
    <col min="3" max="4" width="3.125" style="105" customWidth="1"/>
    <col min="5" max="6" width="1.125" style="105" customWidth="1"/>
    <col min="7" max="7" width="5.5" style="105" customWidth="1"/>
    <col min="8" max="8" width="15.625" style="105" customWidth="1"/>
    <col min="9" max="9" width="3.625" style="105" customWidth="1"/>
    <col min="10" max="10" width="7.625" style="105" customWidth="1"/>
    <col min="11" max="11" width="5.625" style="105" customWidth="1"/>
    <col min="12" max="12" width="12.625" style="105" customWidth="1"/>
    <col min="13" max="13" width="5.625" style="105" customWidth="1"/>
    <col min="14" max="14" width="10.625" style="105" customWidth="1"/>
    <col min="15" max="15" width="6.5" style="105" customWidth="1"/>
    <col min="16" max="16" width="6.875" style="105" customWidth="1"/>
    <col min="17" max="18" width="11.875" style="105" customWidth="1"/>
    <col min="19" max="19" width="9.875" style="105" customWidth="1"/>
    <col min="20" max="20" width="9" style="105"/>
    <col min="21" max="21" width="5.625" style="105" customWidth="1"/>
    <col min="22" max="16384" width="9" style="105"/>
  </cols>
  <sheetData>
    <row r="1" spans="2:21">
      <c r="S1" s="105" t="str">
        <f>BangoMei</f>
        <v>請求番号</v>
      </c>
      <c r="T1" s="464">
        <f>SeikyuNo</f>
        <v>12345678</v>
      </c>
      <c r="U1" s="294"/>
    </row>
    <row r="2" spans="2:21">
      <c r="S2" s="375">
        <f>SeikyuOutDate_Text</f>
        <v>43100</v>
      </c>
      <c r="T2" s="375"/>
      <c r="U2" s="375"/>
    </row>
    <row r="3" spans="2:21" s="174" customFormat="1" ht="20.100000000000001" customHeight="1">
      <c r="B3" s="311" t="s">
        <v>3</v>
      </c>
      <c r="C3" s="311"/>
      <c r="D3" s="311"/>
      <c r="E3" s="311" t="s">
        <v>4</v>
      </c>
      <c r="F3" s="311"/>
      <c r="G3" s="311"/>
      <c r="H3" s="311"/>
      <c r="I3" s="311"/>
      <c r="J3" s="311"/>
      <c r="K3" s="308" t="s">
        <v>5</v>
      </c>
      <c r="L3" s="309"/>
      <c r="M3" s="309"/>
      <c r="N3" s="310"/>
      <c r="O3" s="189" t="s">
        <v>6</v>
      </c>
      <c r="P3" s="116" t="s">
        <v>7</v>
      </c>
      <c r="Q3" s="116" t="s">
        <v>8</v>
      </c>
      <c r="R3" s="116" t="s">
        <v>9</v>
      </c>
      <c r="S3" s="311" t="s">
        <v>1</v>
      </c>
      <c r="T3" s="311"/>
      <c r="U3" s="311"/>
    </row>
    <row r="4" spans="2:21" ht="27.95" customHeight="1">
      <c r="B4" s="454"/>
      <c r="C4" s="454"/>
      <c r="D4" s="454"/>
      <c r="E4" s="312"/>
      <c r="F4" s="312"/>
      <c r="G4" s="312"/>
      <c r="H4" s="312"/>
      <c r="I4" s="312"/>
      <c r="J4" s="312"/>
      <c r="K4" s="386"/>
      <c r="L4" s="471"/>
      <c r="M4" s="471"/>
      <c r="N4" s="387"/>
      <c r="O4" s="207"/>
      <c r="P4" s="175"/>
      <c r="Q4" s="141"/>
      <c r="R4" s="141"/>
      <c r="S4" s="344"/>
      <c r="T4" s="344"/>
      <c r="U4" s="344"/>
    </row>
    <row r="5" spans="2:21" ht="27.95" customHeight="1">
      <c r="B5" s="453"/>
      <c r="C5" s="453"/>
      <c r="D5" s="453"/>
      <c r="E5" s="317"/>
      <c r="F5" s="317"/>
      <c r="G5" s="317"/>
      <c r="H5" s="317"/>
      <c r="I5" s="317"/>
      <c r="J5" s="317"/>
      <c r="K5" s="472"/>
      <c r="L5" s="473"/>
      <c r="M5" s="473"/>
      <c r="N5" s="474"/>
      <c r="O5" s="208"/>
      <c r="P5" s="176"/>
      <c r="Q5" s="142"/>
      <c r="R5" s="142"/>
      <c r="S5" s="342"/>
      <c r="T5" s="342"/>
      <c r="U5" s="342"/>
    </row>
    <row r="6" spans="2:21" ht="27.95" customHeight="1">
      <c r="B6" s="454"/>
      <c r="C6" s="454"/>
      <c r="D6" s="454"/>
      <c r="E6" s="312"/>
      <c r="F6" s="312"/>
      <c r="G6" s="312"/>
      <c r="H6" s="312"/>
      <c r="I6" s="312"/>
      <c r="J6" s="312"/>
      <c r="K6" s="386"/>
      <c r="L6" s="471"/>
      <c r="M6" s="471"/>
      <c r="N6" s="387"/>
      <c r="O6" s="207"/>
      <c r="P6" s="175"/>
      <c r="Q6" s="141"/>
      <c r="R6" s="141"/>
      <c r="S6" s="344"/>
      <c r="T6" s="344"/>
      <c r="U6" s="344"/>
    </row>
    <row r="7" spans="2:21" ht="27.95" customHeight="1">
      <c r="B7" s="453"/>
      <c r="C7" s="453"/>
      <c r="D7" s="453"/>
      <c r="E7" s="317"/>
      <c r="F7" s="317"/>
      <c r="G7" s="317"/>
      <c r="H7" s="317"/>
      <c r="I7" s="317"/>
      <c r="J7" s="317"/>
      <c r="K7" s="472"/>
      <c r="L7" s="473"/>
      <c r="M7" s="473"/>
      <c r="N7" s="474"/>
      <c r="O7" s="208"/>
      <c r="P7" s="176"/>
      <c r="Q7" s="142"/>
      <c r="R7" s="142"/>
      <c r="S7" s="342"/>
      <c r="T7" s="342"/>
      <c r="U7" s="342"/>
    </row>
    <row r="8" spans="2:21" ht="27.95" customHeight="1">
      <c r="B8" s="454"/>
      <c r="C8" s="454"/>
      <c r="D8" s="454"/>
      <c r="E8" s="312"/>
      <c r="F8" s="312"/>
      <c r="G8" s="312"/>
      <c r="H8" s="312"/>
      <c r="I8" s="312"/>
      <c r="J8" s="312"/>
      <c r="K8" s="386"/>
      <c r="L8" s="471"/>
      <c r="M8" s="471"/>
      <c r="N8" s="387"/>
      <c r="O8" s="207"/>
      <c r="P8" s="175"/>
      <c r="Q8" s="141"/>
      <c r="R8" s="141"/>
      <c r="S8" s="344"/>
      <c r="T8" s="344"/>
      <c r="U8" s="344"/>
    </row>
    <row r="9" spans="2:21" ht="27.95" customHeight="1">
      <c r="B9" s="453"/>
      <c r="C9" s="453"/>
      <c r="D9" s="453"/>
      <c r="E9" s="317"/>
      <c r="F9" s="317"/>
      <c r="G9" s="317"/>
      <c r="H9" s="317"/>
      <c r="I9" s="317"/>
      <c r="J9" s="317"/>
      <c r="K9" s="472"/>
      <c r="L9" s="473"/>
      <c r="M9" s="473"/>
      <c r="N9" s="474"/>
      <c r="O9" s="208"/>
      <c r="P9" s="176"/>
      <c r="Q9" s="142"/>
      <c r="R9" s="142"/>
      <c r="S9" s="342"/>
      <c r="T9" s="342"/>
      <c r="U9" s="342"/>
    </row>
    <row r="10" spans="2:21" ht="27.95" customHeight="1">
      <c r="B10" s="454"/>
      <c r="C10" s="454"/>
      <c r="D10" s="454"/>
      <c r="E10" s="312"/>
      <c r="F10" s="312"/>
      <c r="G10" s="312"/>
      <c r="H10" s="312"/>
      <c r="I10" s="312"/>
      <c r="J10" s="312"/>
      <c r="K10" s="386"/>
      <c r="L10" s="471"/>
      <c r="M10" s="471"/>
      <c r="N10" s="387"/>
      <c r="O10" s="207"/>
      <c r="P10" s="175"/>
      <c r="Q10" s="141"/>
      <c r="R10" s="141"/>
      <c r="S10" s="344"/>
      <c r="T10" s="344"/>
      <c r="U10" s="344"/>
    </row>
    <row r="11" spans="2:21" ht="27.95" customHeight="1">
      <c r="B11" s="453"/>
      <c r="C11" s="453"/>
      <c r="D11" s="453"/>
      <c r="E11" s="317"/>
      <c r="F11" s="317"/>
      <c r="G11" s="317"/>
      <c r="H11" s="317"/>
      <c r="I11" s="317"/>
      <c r="J11" s="317"/>
      <c r="K11" s="472"/>
      <c r="L11" s="473"/>
      <c r="M11" s="473"/>
      <c r="N11" s="474"/>
      <c r="O11" s="208"/>
      <c r="P11" s="176"/>
      <c r="Q11" s="142"/>
      <c r="R11" s="142"/>
      <c r="S11" s="342"/>
      <c r="T11" s="342"/>
      <c r="U11" s="342"/>
    </row>
    <row r="12" spans="2:21" ht="27.95" customHeight="1">
      <c r="B12" s="454"/>
      <c r="C12" s="454"/>
      <c r="D12" s="454"/>
      <c r="E12" s="312"/>
      <c r="F12" s="312"/>
      <c r="G12" s="312"/>
      <c r="H12" s="312"/>
      <c r="I12" s="312"/>
      <c r="J12" s="312"/>
      <c r="K12" s="386"/>
      <c r="L12" s="471"/>
      <c r="M12" s="471"/>
      <c r="N12" s="387"/>
      <c r="O12" s="207"/>
      <c r="P12" s="175"/>
      <c r="Q12" s="141"/>
      <c r="R12" s="141"/>
      <c r="S12" s="344"/>
      <c r="T12" s="344"/>
      <c r="U12" s="344"/>
    </row>
    <row r="13" spans="2:21" ht="27.95" customHeight="1">
      <c r="B13" s="453"/>
      <c r="C13" s="453"/>
      <c r="D13" s="453"/>
      <c r="E13" s="317"/>
      <c r="F13" s="317"/>
      <c r="G13" s="317"/>
      <c r="H13" s="317"/>
      <c r="I13" s="317"/>
      <c r="J13" s="317"/>
      <c r="K13" s="472"/>
      <c r="L13" s="473"/>
      <c r="M13" s="473"/>
      <c r="N13" s="474"/>
      <c r="O13" s="208"/>
      <c r="P13" s="176"/>
      <c r="Q13" s="142"/>
      <c r="R13" s="142"/>
      <c r="S13" s="342"/>
      <c r="T13" s="342"/>
      <c r="U13" s="342"/>
    </row>
    <row r="14" spans="2:21" ht="27.95" customHeight="1">
      <c r="B14" s="454"/>
      <c r="C14" s="454"/>
      <c r="D14" s="454"/>
      <c r="E14" s="312"/>
      <c r="F14" s="312"/>
      <c r="G14" s="312"/>
      <c r="H14" s="312"/>
      <c r="I14" s="312"/>
      <c r="J14" s="312"/>
      <c r="K14" s="386"/>
      <c r="L14" s="471"/>
      <c r="M14" s="471"/>
      <c r="N14" s="387"/>
      <c r="O14" s="207"/>
      <c r="P14" s="175"/>
      <c r="Q14" s="141"/>
      <c r="R14" s="141"/>
      <c r="S14" s="344"/>
      <c r="T14" s="344"/>
      <c r="U14" s="344"/>
    </row>
    <row r="15" spans="2:21" ht="27.95" customHeight="1">
      <c r="B15" s="453"/>
      <c r="C15" s="453"/>
      <c r="D15" s="453"/>
      <c r="E15" s="317"/>
      <c r="F15" s="317"/>
      <c r="G15" s="317"/>
      <c r="H15" s="317"/>
      <c r="I15" s="317"/>
      <c r="J15" s="317"/>
      <c r="K15" s="472"/>
      <c r="L15" s="473"/>
      <c r="M15" s="473"/>
      <c r="N15" s="474"/>
      <c r="O15" s="208"/>
      <c r="P15" s="176"/>
      <c r="Q15" s="142"/>
      <c r="R15" s="142"/>
      <c r="S15" s="342"/>
      <c r="T15" s="342"/>
      <c r="U15" s="342"/>
    </row>
    <row r="16" spans="2:21" ht="27.95" customHeight="1">
      <c r="B16" s="454"/>
      <c r="C16" s="454"/>
      <c r="D16" s="454"/>
      <c r="E16" s="312"/>
      <c r="F16" s="312"/>
      <c r="G16" s="312"/>
      <c r="H16" s="312"/>
      <c r="I16" s="312"/>
      <c r="J16" s="312"/>
      <c r="K16" s="386"/>
      <c r="L16" s="471"/>
      <c r="M16" s="471"/>
      <c r="N16" s="387"/>
      <c r="O16" s="207"/>
      <c r="P16" s="175"/>
      <c r="Q16" s="141"/>
      <c r="R16" s="141"/>
      <c r="S16" s="344"/>
      <c r="T16" s="344"/>
      <c r="U16" s="344"/>
    </row>
    <row r="17" spans="2:21" ht="27.95" customHeight="1">
      <c r="B17" s="453"/>
      <c r="C17" s="453"/>
      <c r="D17" s="453"/>
      <c r="E17" s="317"/>
      <c r="F17" s="317"/>
      <c r="G17" s="317"/>
      <c r="H17" s="317"/>
      <c r="I17" s="317"/>
      <c r="J17" s="317"/>
      <c r="K17" s="472"/>
      <c r="L17" s="473"/>
      <c r="M17" s="473"/>
      <c r="N17" s="474"/>
      <c r="O17" s="208"/>
      <c r="P17" s="176"/>
      <c r="Q17" s="142"/>
      <c r="R17" s="142"/>
      <c r="S17" s="342"/>
      <c r="T17" s="342"/>
      <c r="U17" s="342"/>
    </row>
    <row r="18" spans="2:21" ht="27.95" customHeight="1">
      <c r="B18" s="454"/>
      <c r="C18" s="454"/>
      <c r="D18" s="454"/>
      <c r="E18" s="312"/>
      <c r="F18" s="312"/>
      <c r="G18" s="312"/>
      <c r="H18" s="312"/>
      <c r="I18" s="312"/>
      <c r="J18" s="312"/>
      <c r="K18" s="386"/>
      <c r="L18" s="471"/>
      <c r="M18" s="471"/>
      <c r="N18" s="387"/>
      <c r="O18" s="207"/>
      <c r="P18" s="175"/>
      <c r="Q18" s="141"/>
      <c r="R18" s="141"/>
      <c r="S18" s="344"/>
      <c r="T18" s="344"/>
      <c r="U18" s="344"/>
    </row>
    <row r="19" spans="2:21" ht="27.95" customHeight="1">
      <c r="B19" s="453"/>
      <c r="C19" s="453"/>
      <c r="D19" s="453"/>
      <c r="E19" s="317"/>
      <c r="F19" s="317"/>
      <c r="G19" s="317"/>
      <c r="H19" s="317"/>
      <c r="I19" s="317"/>
      <c r="J19" s="317"/>
      <c r="K19" s="472"/>
      <c r="L19" s="473"/>
      <c r="M19" s="473"/>
      <c r="N19" s="474"/>
      <c r="O19" s="208"/>
      <c r="P19" s="176"/>
      <c r="Q19" s="142"/>
      <c r="R19" s="142"/>
      <c r="S19" s="342"/>
      <c r="T19" s="342"/>
      <c r="U19" s="342"/>
    </row>
    <row r="20" spans="2:21" ht="27.95" customHeight="1">
      <c r="B20" s="454"/>
      <c r="C20" s="454"/>
      <c r="D20" s="454"/>
      <c r="E20" s="312"/>
      <c r="F20" s="312"/>
      <c r="G20" s="312"/>
      <c r="H20" s="312"/>
      <c r="I20" s="312"/>
      <c r="J20" s="312"/>
      <c r="K20" s="386"/>
      <c r="L20" s="471"/>
      <c r="M20" s="471"/>
      <c r="N20" s="387"/>
      <c r="O20" s="207"/>
      <c r="P20" s="175"/>
      <c r="Q20" s="141"/>
      <c r="R20" s="141"/>
      <c r="S20" s="344"/>
      <c r="T20" s="344"/>
      <c r="U20" s="344"/>
    </row>
    <row r="21" spans="2:21" ht="27.95" customHeight="1">
      <c r="B21" s="453"/>
      <c r="C21" s="453"/>
      <c r="D21" s="453"/>
      <c r="E21" s="317"/>
      <c r="F21" s="317"/>
      <c r="G21" s="317"/>
      <c r="H21" s="317"/>
      <c r="I21" s="317"/>
      <c r="J21" s="317"/>
      <c r="K21" s="472"/>
      <c r="L21" s="473"/>
      <c r="M21" s="473"/>
      <c r="N21" s="474"/>
      <c r="O21" s="208"/>
      <c r="P21" s="209"/>
      <c r="Q21" s="142"/>
      <c r="R21" s="142"/>
      <c r="S21" s="342"/>
      <c r="T21" s="342"/>
      <c r="U21" s="342"/>
    </row>
    <row r="22" spans="2:21" ht="20.100000000000001" customHeight="1">
      <c r="P22" s="482" t="s">
        <v>12</v>
      </c>
      <c r="Q22" s="483"/>
      <c r="R22" s="210"/>
      <c r="S22" s="478"/>
      <c r="T22" s="478"/>
      <c r="U22" s="479"/>
    </row>
  </sheetData>
  <mergeCells count="80">
    <mergeCell ref="T1:U1"/>
    <mergeCell ref="B3:D3"/>
    <mergeCell ref="E3:J3"/>
    <mergeCell ref="K3:N3"/>
    <mergeCell ref="S3:U3"/>
    <mergeCell ref="S2:U2"/>
    <mergeCell ref="B4:D4"/>
    <mergeCell ref="E4:J4"/>
    <mergeCell ref="K4:N4"/>
    <mergeCell ref="S4:U4"/>
    <mergeCell ref="B5:D5"/>
    <mergeCell ref="E5:J5"/>
    <mergeCell ref="K5:N5"/>
    <mergeCell ref="S5:U5"/>
    <mergeCell ref="B6:D6"/>
    <mergeCell ref="E6:J6"/>
    <mergeCell ref="K6:N6"/>
    <mergeCell ref="S6:U6"/>
    <mergeCell ref="B7:D7"/>
    <mergeCell ref="E7:J7"/>
    <mergeCell ref="K7:N7"/>
    <mergeCell ref="S7:U7"/>
    <mergeCell ref="B8:D8"/>
    <mergeCell ref="E8:J8"/>
    <mergeCell ref="K8:N8"/>
    <mergeCell ref="S8:U8"/>
    <mergeCell ref="B9:D9"/>
    <mergeCell ref="E9:J9"/>
    <mergeCell ref="K9:N9"/>
    <mergeCell ref="S9:U9"/>
    <mergeCell ref="B19:D19"/>
    <mergeCell ref="E19:J19"/>
    <mergeCell ref="K19:N19"/>
    <mergeCell ref="S19:U19"/>
    <mergeCell ref="B16:D16"/>
    <mergeCell ref="E16:J16"/>
    <mergeCell ref="K16:N16"/>
    <mergeCell ref="S16:U16"/>
    <mergeCell ref="B17:D17"/>
    <mergeCell ref="B18:D18"/>
    <mergeCell ref="S10:U10"/>
    <mergeCell ref="S21:U21"/>
    <mergeCell ref="E21:J21"/>
    <mergeCell ref="K21:N21"/>
    <mergeCell ref="S17:U17"/>
    <mergeCell ref="E18:J18"/>
    <mergeCell ref="K18:N18"/>
    <mergeCell ref="S18:U18"/>
    <mergeCell ref="E14:J14"/>
    <mergeCell ref="K14:N14"/>
    <mergeCell ref="S14:U14"/>
    <mergeCell ref="E17:J17"/>
    <mergeCell ref="K17:N17"/>
    <mergeCell ref="P22:Q22"/>
    <mergeCell ref="S22:U22"/>
    <mergeCell ref="B11:D11"/>
    <mergeCell ref="E11:J11"/>
    <mergeCell ref="K11:N11"/>
    <mergeCell ref="S11:U11"/>
    <mergeCell ref="B20:D20"/>
    <mergeCell ref="E20:J20"/>
    <mergeCell ref="K20:N20"/>
    <mergeCell ref="S20:U20"/>
    <mergeCell ref="S12:U12"/>
    <mergeCell ref="S13:U13"/>
    <mergeCell ref="E13:J13"/>
    <mergeCell ref="K13:N13"/>
    <mergeCell ref="B14:D14"/>
    <mergeCell ref="B21:D21"/>
    <mergeCell ref="B15:D15"/>
    <mergeCell ref="E15:J15"/>
    <mergeCell ref="K15:N15"/>
    <mergeCell ref="S15:U15"/>
    <mergeCell ref="B12:D12"/>
    <mergeCell ref="B10:D10"/>
    <mergeCell ref="E10:J10"/>
    <mergeCell ref="E12:J12"/>
    <mergeCell ref="K12:N12"/>
    <mergeCell ref="B13:D13"/>
    <mergeCell ref="K10:N10"/>
  </mergeCells>
  <phoneticPr fontId="1"/>
  <conditionalFormatting sqref="O1:O1048576">
    <cfRule type="expression" dxfId="28" priority="1">
      <formula>AND(ROW()&gt;=4,O1=INT(O1))</formula>
    </cfRule>
    <cfRule type="expression" dxfId="27" priority="2">
      <formula>AND(ROW()&gt;=4,O1&lt;&gt;INT(O1))</formula>
    </cfRule>
  </conditionalFormatting>
  <conditionalFormatting sqref="Q1:Q1048576">
    <cfRule type="expression" dxfId="26" priority="3">
      <formula>AND(TanDispCtrl&lt;=0, ROW()&gt;=4,Q1*10&lt;&gt;INT(Q1)*10)</formula>
    </cfRule>
    <cfRule type="expression" dxfId="25" priority="4">
      <formula>AND(TanDispCtrl=1, ROW()&gt;=4,Q1*100&lt;&gt;INT(Q1)*100)</formula>
    </cfRule>
    <cfRule type="expression" dxfId="24" priority="5">
      <formula>AND(TanDispCtrl = 1, ROW()&gt;=4,Q1=INT(Q1))</formula>
    </cfRule>
    <cfRule type="expression" dxfId="23" priority="6">
      <formula>AND(TanDispCtrl = 1, ROW()&gt;=4,Q1&lt;&gt;INT(Q1))</formula>
    </cfRule>
    <cfRule type="expression" dxfId="22" priority="7">
      <formula>AND(TanDispCtrl = 2, ROW()&gt;=4,Q1=INT(Q1))</formula>
    </cfRule>
    <cfRule type="expression" dxfId="21" priority="8">
      <formula>AND(TanDispCtrl = 2, ROW()&gt;=4,Q1&lt;&gt;INT(Q1))</formula>
    </cfRule>
  </conditionalFormatting>
  <pageMargins left="0.23622047244094491" right="0.23622047244094491" top="0.39370078740157483" bottom="0.39370078740157483" header="0.31496062992125984" footer="0.31496062992125984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5"/>
  <dimension ref="B1:V28"/>
  <sheetViews>
    <sheetView showGridLines="0" zoomScaleNormal="100" workbookViewId="0"/>
  </sheetViews>
  <sheetFormatPr defaultRowHeight="14.25"/>
  <cols>
    <col min="1" max="1" width="3.625" style="105" customWidth="1"/>
    <col min="2" max="2" width="1.125" style="105" customWidth="1"/>
    <col min="3" max="4" width="3.625" style="105" customWidth="1"/>
    <col min="5" max="6" width="1.125" style="105" customWidth="1"/>
    <col min="7" max="7" width="5.5" style="105" customWidth="1"/>
    <col min="8" max="8" width="15.625" style="105" customWidth="1"/>
    <col min="9" max="9" width="1.625" style="105" customWidth="1"/>
    <col min="10" max="10" width="7.625" style="105" customWidth="1"/>
    <col min="11" max="11" width="5.625" style="105" customWidth="1"/>
    <col min="12" max="12" width="10.625" style="105" customWidth="1"/>
    <col min="13" max="13" width="13.625" style="105" customWidth="1"/>
    <col min="14" max="14" width="4.625" style="105" customWidth="1"/>
    <col min="15" max="15" width="12.625" style="105" customWidth="1"/>
    <col min="16" max="16" width="3.625" style="105" customWidth="1"/>
    <col min="17" max="17" width="12.625" style="105" customWidth="1"/>
    <col min="18" max="18" width="7.875" style="105" bestFit="1" customWidth="1"/>
    <col min="19" max="19" width="9.875" style="105" customWidth="1"/>
    <col min="20" max="20" width="9" style="105"/>
    <col min="21" max="21" width="5.625" style="105" customWidth="1"/>
    <col min="22" max="22" width="0" style="105" hidden="1" customWidth="1"/>
    <col min="23" max="16384" width="9" style="105"/>
  </cols>
  <sheetData>
    <row r="1" spans="2:22">
      <c r="L1" s="329" t="str">
        <f>Syomei &amp; "　 　"</f>
        <v>請  求  書　 　</v>
      </c>
      <c r="M1" s="329"/>
      <c r="N1" s="329"/>
      <c r="O1" s="329"/>
      <c r="S1" s="346" t="str">
        <f t="shared" ref="S1" si="0" xml:space="preserve"> IF(V1&lt;&gt;"","受注番号　"&amp;V1,"請求番号　"&amp;V2)</f>
        <v>受注番号　工事-00001</v>
      </c>
      <c r="T1" s="346"/>
      <c r="U1" s="346"/>
      <c r="V1" s="105" t="str">
        <f>IF(JuchuNo="","",JuchuNo)</f>
        <v>工事-00001</v>
      </c>
    </row>
    <row r="2" spans="2:22">
      <c r="D2" s="105" t="str">
        <f>KokyakuYubinNo_Text</f>
        <v>〒220-0005</v>
      </c>
      <c r="L2" s="329"/>
      <c r="M2" s="329"/>
      <c r="N2" s="329"/>
      <c r="O2" s="329"/>
      <c r="S2" s="459" t="str">
        <f t="shared" ref="S2" si="1" xml:space="preserve"> IF(V1&lt;&gt;"","請求番号　"&amp;V2,V3)</f>
        <v>請求番号　12345678</v>
      </c>
      <c r="T2" s="459"/>
      <c r="U2" s="459"/>
      <c r="V2" s="105">
        <f>SeikyuNo</f>
        <v>12345678</v>
      </c>
    </row>
    <row r="3" spans="2:22">
      <c r="D3" s="290" t="str">
        <f>KokyakuJusyo</f>
        <v>神奈川県横浜市西区南幸1-4</v>
      </c>
      <c r="E3" s="298"/>
      <c r="F3" s="298"/>
      <c r="G3" s="298"/>
      <c r="H3" s="298"/>
      <c r="I3" s="298"/>
      <c r="J3" s="298"/>
      <c r="K3" s="298"/>
      <c r="S3" s="460">
        <f t="shared" ref="S3" si="2" xml:space="preserve"> IF(V1&lt;&gt;"",V3,"")</f>
        <v>43100</v>
      </c>
      <c r="T3" s="461"/>
      <c r="U3" s="461"/>
      <c r="V3" s="105">
        <f>SeikyuOutDate_Text</f>
        <v>43100</v>
      </c>
    </row>
    <row r="4" spans="2:22" ht="20.100000000000001" customHeight="1">
      <c r="D4" s="490" t="str">
        <f>Kokyakumei_Keisyo</f>
        <v xml:space="preserve">▲▲▲▲建設株式会社 </v>
      </c>
      <c r="E4" s="298"/>
      <c r="F4" s="298"/>
      <c r="G4" s="298"/>
      <c r="H4" s="298"/>
      <c r="I4" s="298"/>
      <c r="J4" s="298"/>
      <c r="K4" s="298"/>
    </row>
    <row r="5" spans="2:22" ht="15" customHeight="1">
      <c r="D5" s="491" t="str">
        <f>KokyakuTantosyamei_Text</f>
        <v>幸　由美子　様</v>
      </c>
      <c r="E5" s="298"/>
      <c r="F5" s="298"/>
      <c r="G5" s="298"/>
      <c r="H5" s="298"/>
      <c r="I5" s="298"/>
      <c r="J5" s="298"/>
      <c r="K5" s="298"/>
    </row>
    <row r="6" spans="2:22" ht="9.9499999999999993" customHeight="1"/>
    <row r="8" spans="2:22" ht="24.95" customHeight="1">
      <c r="B8" s="188"/>
      <c r="C8" s="188" t="s">
        <v>43</v>
      </c>
    </row>
    <row r="9" spans="2:22" ht="15" customHeight="1">
      <c r="B9" s="542" t="str">
        <f>DispKeigenRate_Text</f>
        <v>8%対象合計</v>
      </c>
      <c r="C9" s="542"/>
      <c r="D9" s="542"/>
      <c r="E9" s="529"/>
      <c r="F9" s="542"/>
      <c r="G9" s="542"/>
      <c r="H9" s="528" t="str">
        <f>IF(DispKeigenRate="","",TEXT(KeigenObjNow, "#,##0") &amp; " / " &amp; TEXT(KeigenObjTotal, "#,##0"))</f>
        <v>250,000 / 250,000</v>
      </c>
      <c r="I9" s="515"/>
      <c r="J9" s="515"/>
    </row>
    <row r="10" spans="2:22" ht="15" customHeight="1">
      <c r="B10" s="542" t="str">
        <f>IF(DispKeigenRate="","","上記消費税")</f>
        <v>上記消費税</v>
      </c>
      <c r="C10" s="542"/>
      <c r="D10" s="542"/>
      <c r="E10" s="542"/>
      <c r="F10" s="540"/>
      <c r="G10" s="542"/>
      <c r="H10" s="528">
        <f>IF(DispKeigenRate="","",KeigenNow)</f>
        <v>800</v>
      </c>
      <c r="I10" s="515"/>
      <c r="J10" s="515"/>
    </row>
    <row r="11" spans="2:22" ht="15" customHeight="1">
      <c r="B11" s="542" t="str">
        <f>IF(TaxCalType=0,"請求工事金額",IF(DispHyojunRate&lt;&gt;"",DispHyojunRate_Text,""))</f>
        <v>10%対象合計</v>
      </c>
      <c r="C11" s="520"/>
      <c r="D11" s="520"/>
      <c r="E11" s="529"/>
      <c r="F11" s="529"/>
      <c r="G11" s="542"/>
      <c r="H11" s="528" t="str">
        <f>TEXT(IF(TaxCalType=1,HyojunObjNow,ZeibetuSeikyuGokeiKingaku), "#,##0;[赤]-#,##0") &amp; " / " &amp; TEXT(IF(TaxCalType=1,HyojunObjTotal,BaseZeibetuSeikyuGokeiKingaku), "#,##0;[赤]-#,##0")</f>
        <v>250,000 / 250,000</v>
      </c>
      <c r="I11" s="515"/>
      <c r="J11" s="515"/>
      <c r="L11" s="535" t="str">
        <f>Komokumei_Text</f>
        <v>工事件名</v>
      </c>
      <c r="M11" s="550" t="str">
        <f>":" &amp; KojiKenmei_Text</f>
        <v>:横浜海岸ビル　内装工事</v>
      </c>
      <c r="N11" s="550"/>
      <c r="O11" s="550"/>
      <c r="P11" s="550"/>
    </row>
    <row r="12" spans="2:22" ht="15" customHeight="1">
      <c r="B12" s="542" t="str">
        <f>IF(TaxCalType=0,DispSyohiZeiRate_Text,IF($B$11&lt;&gt;"","上記消費税",""))</f>
        <v>上記消費税</v>
      </c>
      <c r="C12" s="520"/>
      <c r="D12" s="520"/>
      <c r="E12" s="529"/>
      <c r="F12" s="529"/>
      <c r="G12" s="543"/>
      <c r="H12" s="528">
        <f>IF($B$12="","",IF($B$12="上記消費税",HyojunNow,SyohiZeiKingaku))</f>
        <v>1000</v>
      </c>
      <c r="I12" s="515"/>
      <c r="J12" s="515"/>
      <c r="K12" s="530"/>
      <c r="L12" s="535" t="s">
        <v>149</v>
      </c>
      <c r="M12" s="551" t="str">
        <f>":" &amp; GenbaJyusyo_Text</f>
        <v>:神奈川県横浜市港北区新横浜2-6-3</v>
      </c>
      <c r="N12" s="551"/>
      <c r="O12" s="551"/>
      <c r="P12" s="551"/>
    </row>
    <row r="13" spans="2:22" ht="20.100000000000001" customHeight="1">
      <c r="B13" s="547" t="s">
        <v>148</v>
      </c>
      <c r="C13" s="534"/>
      <c r="D13" s="534"/>
      <c r="E13" s="532"/>
      <c r="F13" s="532"/>
      <c r="G13" s="541"/>
      <c r="H13" s="544">
        <f>ZeikomiSeikyuGokeiKingaku</f>
        <v>1080000</v>
      </c>
      <c r="I13" s="522"/>
      <c r="J13" s="522"/>
      <c r="K13" s="530"/>
      <c r="L13" s="535" t="s">
        <v>150</v>
      </c>
      <c r="M13" s="536" t="str">
        <f>":" &amp; Biko_Text</f>
        <v>:現金振込に限る</v>
      </c>
      <c r="N13" s="536"/>
      <c r="O13" s="536"/>
      <c r="P13" s="536"/>
    </row>
    <row r="14" spans="2:22" ht="24.95" customHeight="1">
      <c r="B14" s="105" t="s">
        <v>38</v>
      </c>
      <c r="L14" s="539"/>
      <c r="M14" s="539"/>
      <c r="N14" s="539"/>
      <c r="O14" s="539"/>
    </row>
    <row r="15" spans="2:22" s="174" customFormat="1" ht="20.100000000000001" customHeight="1">
      <c r="B15" s="308" t="s">
        <v>3</v>
      </c>
      <c r="C15" s="309"/>
      <c r="D15" s="310"/>
      <c r="E15" s="311" t="s">
        <v>4</v>
      </c>
      <c r="F15" s="311"/>
      <c r="G15" s="311"/>
      <c r="H15" s="311"/>
      <c r="I15" s="311"/>
      <c r="J15" s="311"/>
      <c r="K15" s="308" t="s">
        <v>5</v>
      </c>
      <c r="L15" s="309"/>
      <c r="M15" s="309"/>
      <c r="N15" s="310"/>
      <c r="O15" s="308" t="s">
        <v>9</v>
      </c>
      <c r="P15" s="309"/>
      <c r="Q15" s="309"/>
      <c r="R15" s="165" t="s">
        <v>41</v>
      </c>
      <c r="S15" s="311" t="s">
        <v>1</v>
      </c>
      <c r="T15" s="311"/>
      <c r="U15" s="311"/>
    </row>
    <row r="16" spans="2:22" ht="27.95" customHeight="1">
      <c r="B16" s="484"/>
      <c r="C16" s="485"/>
      <c r="D16" s="486"/>
      <c r="E16" s="312"/>
      <c r="F16" s="312"/>
      <c r="G16" s="312"/>
      <c r="H16" s="312"/>
      <c r="I16" s="312"/>
      <c r="J16" s="312"/>
      <c r="K16" s="386"/>
      <c r="L16" s="471"/>
      <c r="M16" s="471"/>
      <c r="N16" s="387"/>
      <c r="O16" s="191"/>
      <c r="P16" s="192"/>
      <c r="Q16" s="167"/>
      <c r="R16" s="226"/>
      <c r="S16" s="312"/>
      <c r="T16" s="312"/>
      <c r="U16" s="312"/>
    </row>
    <row r="17" spans="2:22" ht="27.95" customHeight="1">
      <c r="B17" s="487"/>
      <c r="C17" s="488"/>
      <c r="D17" s="489"/>
      <c r="E17" s="317"/>
      <c r="F17" s="317"/>
      <c r="G17" s="317"/>
      <c r="H17" s="317"/>
      <c r="I17" s="317"/>
      <c r="J17" s="317"/>
      <c r="K17" s="472"/>
      <c r="L17" s="473"/>
      <c r="M17" s="473"/>
      <c r="N17" s="474"/>
      <c r="O17" s="193"/>
      <c r="P17" s="194"/>
      <c r="Q17" s="169"/>
      <c r="R17" s="227"/>
      <c r="S17" s="317"/>
      <c r="T17" s="317"/>
      <c r="U17" s="317"/>
    </row>
    <row r="18" spans="2:22" ht="27.95" customHeight="1">
      <c r="B18" s="484"/>
      <c r="C18" s="485"/>
      <c r="D18" s="486"/>
      <c r="E18" s="312"/>
      <c r="F18" s="312"/>
      <c r="G18" s="312"/>
      <c r="H18" s="312"/>
      <c r="I18" s="312"/>
      <c r="J18" s="312"/>
      <c r="K18" s="386"/>
      <c r="L18" s="471"/>
      <c r="M18" s="471"/>
      <c r="N18" s="387"/>
      <c r="O18" s="191"/>
      <c r="P18" s="192"/>
      <c r="Q18" s="167"/>
      <c r="R18" s="226"/>
      <c r="S18" s="312"/>
      <c r="T18" s="312"/>
      <c r="U18" s="312"/>
    </row>
    <row r="19" spans="2:22" ht="27.95" customHeight="1">
      <c r="B19" s="487"/>
      <c r="C19" s="488"/>
      <c r="D19" s="489"/>
      <c r="E19" s="317"/>
      <c r="F19" s="317"/>
      <c r="G19" s="317"/>
      <c r="H19" s="317"/>
      <c r="I19" s="317"/>
      <c r="J19" s="317"/>
      <c r="K19" s="472"/>
      <c r="L19" s="473"/>
      <c r="M19" s="473"/>
      <c r="N19" s="474"/>
      <c r="O19" s="193"/>
      <c r="P19" s="194"/>
      <c r="Q19" s="169"/>
      <c r="R19" s="227"/>
      <c r="S19" s="317"/>
      <c r="T19" s="317"/>
      <c r="U19" s="317"/>
    </row>
    <row r="20" spans="2:22" ht="27.95" customHeight="1">
      <c r="B20" s="484"/>
      <c r="C20" s="485"/>
      <c r="D20" s="486"/>
      <c r="E20" s="386"/>
      <c r="F20" s="471"/>
      <c r="G20" s="471"/>
      <c r="H20" s="471"/>
      <c r="I20" s="471"/>
      <c r="J20" s="387"/>
      <c r="K20" s="386"/>
      <c r="L20" s="471"/>
      <c r="M20" s="471"/>
      <c r="N20" s="387"/>
      <c r="O20" s="195"/>
      <c r="P20" s="196"/>
      <c r="Q20" s="197"/>
      <c r="R20" s="226"/>
      <c r="S20" s="386"/>
      <c r="T20" s="471"/>
      <c r="U20" s="387"/>
    </row>
    <row r="21" spans="2:22" ht="27.95" customHeight="1">
      <c r="B21" s="487"/>
      <c r="C21" s="488"/>
      <c r="D21" s="489"/>
      <c r="E21" s="317"/>
      <c r="F21" s="317"/>
      <c r="G21" s="317"/>
      <c r="H21" s="317"/>
      <c r="I21" s="317"/>
      <c r="J21" s="317"/>
      <c r="K21" s="472"/>
      <c r="L21" s="473"/>
      <c r="M21" s="473"/>
      <c r="N21" s="474"/>
      <c r="O21" s="193"/>
      <c r="P21" s="194"/>
      <c r="Q21" s="169"/>
      <c r="R21" s="227"/>
      <c r="S21" s="317"/>
      <c r="T21" s="317"/>
      <c r="U21" s="317"/>
    </row>
    <row r="22" spans="2:22" ht="27.95" customHeight="1">
      <c r="B22" s="484"/>
      <c r="C22" s="485"/>
      <c r="D22" s="486"/>
      <c r="E22" s="312"/>
      <c r="F22" s="312"/>
      <c r="G22" s="312"/>
      <c r="H22" s="312"/>
      <c r="I22" s="312"/>
      <c r="J22" s="312"/>
      <c r="K22" s="386"/>
      <c r="L22" s="471"/>
      <c r="M22" s="471"/>
      <c r="N22" s="387"/>
      <c r="O22" s="195"/>
      <c r="P22" s="196"/>
      <c r="Q22" s="197"/>
      <c r="R22" s="226"/>
      <c r="S22" s="312"/>
      <c r="T22" s="312"/>
      <c r="U22" s="312"/>
    </row>
    <row r="23" spans="2:22" ht="27.95" customHeight="1">
      <c r="B23" s="487"/>
      <c r="C23" s="488"/>
      <c r="D23" s="489"/>
      <c r="E23" s="317"/>
      <c r="F23" s="317"/>
      <c r="G23" s="317"/>
      <c r="H23" s="317"/>
      <c r="I23" s="317"/>
      <c r="J23" s="317"/>
      <c r="K23" s="472"/>
      <c r="L23" s="473"/>
      <c r="M23" s="473"/>
      <c r="N23" s="474"/>
      <c r="O23" s="193"/>
      <c r="P23" s="194"/>
      <c r="Q23" s="169"/>
      <c r="R23" s="227"/>
      <c r="S23" s="317"/>
      <c r="T23" s="317"/>
      <c r="U23" s="317"/>
    </row>
    <row r="24" spans="2:22" ht="27.95" customHeight="1">
      <c r="B24" s="484"/>
      <c r="C24" s="485"/>
      <c r="D24" s="486"/>
      <c r="E24" s="312"/>
      <c r="F24" s="312"/>
      <c r="G24" s="312"/>
      <c r="H24" s="312"/>
      <c r="I24" s="312"/>
      <c r="J24" s="312"/>
      <c r="K24" s="386"/>
      <c r="L24" s="471"/>
      <c r="M24" s="471"/>
      <c r="N24" s="387"/>
      <c r="O24" s="195"/>
      <c r="P24" s="196"/>
      <c r="Q24" s="197"/>
      <c r="R24" s="226"/>
      <c r="S24" s="312"/>
      <c r="T24" s="312"/>
      <c r="U24" s="312"/>
    </row>
    <row r="25" spans="2:22" ht="20.100000000000001" customHeight="1">
      <c r="O25" s="201" t="s">
        <v>12</v>
      </c>
      <c r="P25" s="465"/>
      <c r="Q25" s="466"/>
      <c r="R25" s="202"/>
      <c r="S25" s="467"/>
      <c r="T25" s="457"/>
      <c r="U25" s="458"/>
    </row>
    <row r="26" spans="2:22" ht="20.100000000000001" customHeight="1">
      <c r="B26" s="105" t="s">
        <v>39</v>
      </c>
      <c r="K26" s="333" t="str">
        <f>Bankmei1</f>
        <v>三菱東京UFJ銀行</v>
      </c>
      <c r="L26" s="333"/>
      <c r="M26" s="190" t="str">
        <f>Sitenmei1</f>
        <v>新宿支店</v>
      </c>
      <c r="N26" s="190" t="str">
        <f>KozaSyubetu1</f>
        <v>当座</v>
      </c>
      <c r="O26" s="190" t="str">
        <f>KozaNo1</f>
        <v>0000000</v>
      </c>
      <c r="P26" s="290" t="str">
        <f>Meigininmei1</f>
        <v>カ）プラスバイプラス1</v>
      </c>
      <c r="Q26" s="290"/>
      <c r="R26" s="290"/>
      <c r="S26" s="290"/>
      <c r="T26" s="290"/>
      <c r="U26" s="290"/>
      <c r="V26" s="104"/>
    </row>
    <row r="27" spans="2:22" ht="20.100000000000001" customHeight="1">
      <c r="K27" s="333" t="str">
        <f>Bankmei2</f>
        <v>楽天銀行</v>
      </c>
      <c r="L27" s="333"/>
      <c r="M27" s="190" t="str">
        <f>Sitenmei2</f>
        <v>本店営業部</v>
      </c>
      <c r="N27" s="190" t="str">
        <f>KozaSyubetu2</f>
        <v>普通</v>
      </c>
      <c r="O27" s="190" t="str">
        <f>KozaNo2</f>
        <v>3141592</v>
      </c>
      <c r="P27" s="290" t="str">
        <f>Meigininmei2</f>
        <v>カ）プラスバイプラス2</v>
      </c>
      <c r="Q27" s="290"/>
      <c r="R27" s="290"/>
      <c r="S27" s="290"/>
      <c r="T27" s="290"/>
      <c r="U27" s="290"/>
      <c r="V27" s="104"/>
    </row>
    <row r="28" spans="2:22" ht="20.100000000000001" customHeight="1">
      <c r="K28" s="333" t="str">
        <f>Bankmei3</f>
        <v>ぐんまみらい信用組合</v>
      </c>
      <c r="L28" s="333"/>
      <c r="M28" s="190" t="str">
        <f>Sitenmei3</f>
        <v>ぐんまみらいセンター</v>
      </c>
      <c r="N28" s="190" t="str">
        <f>KozaSyubetu3</f>
        <v>普通</v>
      </c>
      <c r="O28" s="190" t="str">
        <f>KozaNo3</f>
        <v>1234567</v>
      </c>
      <c r="P28" s="290" t="str">
        <f>Meigininmei3</f>
        <v>カ）プラスバイプラス3</v>
      </c>
      <c r="Q28" s="290"/>
      <c r="R28" s="290"/>
      <c r="S28" s="290"/>
      <c r="T28" s="290"/>
      <c r="U28" s="290"/>
      <c r="V28" s="104"/>
    </row>
  </sheetData>
  <mergeCells count="64">
    <mergeCell ref="K28:L28"/>
    <mergeCell ref="P26:U26"/>
    <mergeCell ref="P27:U27"/>
    <mergeCell ref="P28:U28"/>
    <mergeCell ref="M11:P11"/>
    <mergeCell ref="M12:P12"/>
    <mergeCell ref="M13:P13"/>
    <mergeCell ref="K26:L26"/>
    <mergeCell ref="K27:L27"/>
    <mergeCell ref="K15:N15"/>
    <mergeCell ref="O15:Q15"/>
    <mergeCell ref="S15:U15"/>
    <mergeCell ref="S2:U2"/>
    <mergeCell ref="L1:O2"/>
    <mergeCell ref="S1:U1"/>
    <mergeCell ref="S3:U3"/>
    <mergeCell ref="D3:K3"/>
    <mergeCell ref="D4:K4"/>
    <mergeCell ref="D5:K5"/>
    <mergeCell ref="B15:D15"/>
    <mergeCell ref="E15:J15"/>
    <mergeCell ref="E16:J16"/>
    <mergeCell ref="H9:J9"/>
    <mergeCell ref="H10:J10"/>
    <mergeCell ref="H11:J11"/>
    <mergeCell ref="H12:J12"/>
    <mergeCell ref="H13:J13"/>
    <mergeCell ref="K16:N16"/>
    <mergeCell ref="S16:U16"/>
    <mergeCell ref="E17:J17"/>
    <mergeCell ref="K17:N17"/>
    <mergeCell ref="S17:U17"/>
    <mergeCell ref="E18:J18"/>
    <mergeCell ref="K18:N18"/>
    <mergeCell ref="S18:U18"/>
    <mergeCell ref="E19:J19"/>
    <mergeCell ref="K19:N19"/>
    <mergeCell ref="S19:U19"/>
    <mergeCell ref="B16:D16"/>
    <mergeCell ref="B17:D17"/>
    <mergeCell ref="B18:D18"/>
    <mergeCell ref="B19:D19"/>
    <mergeCell ref="S24:U24"/>
    <mergeCell ref="B20:D20"/>
    <mergeCell ref="B21:D21"/>
    <mergeCell ref="E20:J20"/>
    <mergeCell ref="K20:N20"/>
    <mergeCell ref="S20:U20"/>
    <mergeCell ref="E21:J21"/>
    <mergeCell ref="K21:N21"/>
    <mergeCell ref="S21:U21"/>
    <mergeCell ref="S22:U22"/>
    <mergeCell ref="E23:J23"/>
    <mergeCell ref="K23:N23"/>
    <mergeCell ref="B24:D24"/>
    <mergeCell ref="E22:J22"/>
    <mergeCell ref="K22:N22"/>
    <mergeCell ref="E24:J24"/>
    <mergeCell ref="K24:N24"/>
    <mergeCell ref="B22:D22"/>
    <mergeCell ref="B23:D23"/>
    <mergeCell ref="S23:U23"/>
    <mergeCell ref="S25:U25"/>
    <mergeCell ref="P25:Q25"/>
  </mergeCells>
  <phoneticPr fontId="1"/>
  <conditionalFormatting sqref="S3:U3">
    <cfRule type="expression" dxfId="1" priority="2" stopIfTrue="1">
      <formula xml:space="preserve"> $S$3 = ""</formula>
    </cfRule>
  </conditionalFormatting>
  <conditionalFormatting sqref="B9:J12">
    <cfRule type="expression" dxfId="0" priority="1">
      <formula>$B9&lt;&gt;""</formula>
    </cfRule>
  </conditionalFormatting>
  <pageMargins left="0.23622047244094491" right="0.23622047244094491" top="0.39370078740157483" bottom="0.39370078740157483" header="0.31496062992125984" footer="0.31496062992125984"/>
  <pageSetup paperSize="9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6"/>
  <dimension ref="B1:U22"/>
  <sheetViews>
    <sheetView showGridLines="0" zoomScaleNormal="100" workbookViewId="0"/>
  </sheetViews>
  <sheetFormatPr defaultRowHeight="14.25"/>
  <cols>
    <col min="1" max="1" width="3.625" style="105" customWidth="1"/>
    <col min="2" max="2" width="1.125" style="105" customWidth="1"/>
    <col min="3" max="4" width="3.625" style="105" customWidth="1"/>
    <col min="5" max="6" width="1.125" style="105" customWidth="1"/>
    <col min="7" max="7" width="5.5" style="105" customWidth="1"/>
    <col min="8" max="8" width="15.625" style="105" customWidth="1"/>
    <col min="9" max="9" width="3.625" style="105" customWidth="1"/>
    <col min="10" max="10" width="7.625" style="105" customWidth="1"/>
    <col min="11" max="11" width="5.625" style="105" customWidth="1"/>
    <col min="12" max="12" width="12.625" style="105" customWidth="1"/>
    <col min="13" max="13" width="5.625" style="105" customWidth="1"/>
    <col min="14" max="14" width="12.625" style="105" customWidth="1"/>
    <col min="15" max="15" width="11.875" style="105" customWidth="1"/>
    <col min="16" max="16" width="3.625" style="105" customWidth="1"/>
    <col min="17" max="17" width="11.875" style="105" customWidth="1"/>
    <col min="18" max="18" width="7.875" style="105" bestFit="1" customWidth="1"/>
    <col min="19" max="19" width="9.875" style="105" customWidth="1"/>
    <col min="20" max="20" width="9" style="105"/>
    <col min="21" max="21" width="5.625" style="105" customWidth="1"/>
    <col min="22" max="16384" width="9" style="105"/>
  </cols>
  <sheetData>
    <row r="1" spans="2:21">
      <c r="S1" s="104" t="str">
        <f>BangoMei</f>
        <v>請求番号</v>
      </c>
      <c r="T1" s="464">
        <f>SeikyuNo</f>
        <v>12345678</v>
      </c>
      <c r="U1" s="294"/>
    </row>
    <row r="2" spans="2:21">
      <c r="S2" s="375">
        <f>SeikyuOutDate_Text</f>
        <v>43100</v>
      </c>
      <c r="T2" s="375"/>
      <c r="U2" s="375"/>
    </row>
    <row r="3" spans="2:21" s="174" customFormat="1" ht="20.100000000000001" customHeight="1">
      <c r="B3" s="308" t="s">
        <v>3</v>
      </c>
      <c r="C3" s="309"/>
      <c r="D3" s="310"/>
      <c r="E3" s="311" t="s">
        <v>4</v>
      </c>
      <c r="F3" s="311"/>
      <c r="G3" s="311"/>
      <c r="H3" s="311"/>
      <c r="I3" s="311"/>
      <c r="J3" s="311"/>
      <c r="K3" s="308" t="s">
        <v>5</v>
      </c>
      <c r="L3" s="309"/>
      <c r="M3" s="309"/>
      <c r="N3" s="310"/>
      <c r="O3" s="308" t="s">
        <v>9</v>
      </c>
      <c r="P3" s="309"/>
      <c r="Q3" s="309"/>
      <c r="R3" s="165" t="s">
        <v>41</v>
      </c>
      <c r="S3" s="311" t="s">
        <v>1</v>
      </c>
      <c r="T3" s="311"/>
      <c r="U3" s="311"/>
    </row>
    <row r="4" spans="2:21" ht="27.75" customHeight="1">
      <c r="B4" s="484"/>
      <c r="C4" s="485"/>
      <c r="D4" s="486"/>
      <c r="E4" s="312"/>
      <c r="F4" s="312"/>
      <c r="G4" s="312"/>
      <c r="H4" s="312"/>
      <c r="I4" s="312"/>
      <c r="J4" s="312"/>
      <c r="K4" s="386"/>
      <c r="L4" s="471"/>
      <c r="M4" s="471"/>
      <c r="N4" s="387"/>
      <c r="O4" s="191"/>
      <c r="P4" s="192"/>
      <c r="Q4" s="167"/>
      <c r="R4" s="226"/>
      <c r="S4" s="312"/>
      <c r="T4" s="312"/>
      <c r="U4" s="312"/>
    </row>
    <row r="5" spans="2:21" ht="27.75" customHeight="1">
      <c r="B5" s="487"/>
      <c r="C5" s="488"/>
      <c r="D5" s="489"/>
      <c r="E5" s="317"/>
      <c r="F5" s="317"/>
      <c r="G5" s="317"/>
      <c r="H5" s="317"/>
      <c r="I5" s="317"/>
      <c r="J5" s="317"/>
      <c r="K5" s="472"/>
      <c r="L5" s="473"/>
      <c r="M5" s="473"/>
      <c r="N5" s="474"/>
      <c r="O5" s="193"/>
      <c r="P5" s="194"/>
      <c r="Q5" s="169"/>
      <c r="R5" s="227"/>
      <c r="S5" s="317"/>
      <c r="T5" s="317"/>
      <c r="U5" s="317"/>
    </row>
    <row r="6" spans="2:21" ht="27.75" customHeight="1">
      <c r="B6" s="484"/>
      <c r="C6" s="485"/>
      <c r="D6" s="486"/>
      <c r="E6" s="312"/>
      <c r="F6" s="312"/>
      <c r="G6" s="312"/>
      <c r="H6" s="312"/>
      <c r="I6" s="312"/>
      <c r="J6" s="312"/>
      <c r="K6" s="386"/>
      <c r="L6" s="471"/>
      <c r="M6" s="471"/>
      <c r="N6" s="387"/>
      <c r="O6" s="191"/>
      <c r="P6" s="192"/>
      <c r="Q6" s="167"/>
      <c r="R6" s="226"/>
      <c r="S6" s="312"/>
      <c r="T6" s="312"/>
      <c r="U6" s="312"/>
    </row>
    <row r="7" spans="2:21" ht="27.75" customHeight="1">
      <c r="B7" s="487"/>
      <c r="C7" s="488"/>
      <c r="D7" s="489"/>
      <c r="E7" s="317"/>
      <c r="F7" s="317"/>
      <c r="G7" s="317"/>
      <c r="H7" s="317"/>
      <c r="I7" s="317"/>
      <c r="J7" s="317"/>
      <c r="K7" s="472"/>
      <c r="L7" s="473"/>
      <c r="M7" s="473"/>
      <c r="N7" s="474"/>
      <c r="O7" s="193"/>
      <c r="P7" s="194"/>
      <c r="Q7" s="169"/>
      <c r="R7" s="227"/>
      <c r="S7" s="317"/>
      <c r="T7" s="317"/>
      <c r="U7" s="317"/>
    </row>
    <row r="8" spans="2:21" ht="27.75" customHeight="1">
      <c r="B8" s="484"/>
      <c r="C8" s="485"/>
      <c r="D8" s="486"/>
      <c r="E8" s="312"/>
      <c r="F8" s="312"/>
      <c r="G8" s="312"/>
      <c r="H8" s="312"/>
      <c r="I8" s="312"/>
      <c r="J8" s="312"/>
      <c r="K8" s="386"/>
      <c r="L8" s="471"/>
      <c r="M8" s="471"/>
      <c r="N8" s="387"/>
      <c r="O8" s="195"/>
      <c r="P8" s="196"/>
      <c r="Q8" s="197"/>
      <c r="R8" s="226"/>
      <c r="S8" s="312"/>
      <c r="T8" s="312"/>
      <c r="U8" s="312"/>
    </row>
    <row r="9" spans="2:21" ht="27.75" customHeight="1">
      <c r="B9" s="487"/>
      <c r="C9" s="488"/>
      <c r="D9" s="489"/>
      <c r="E9" s="317"/>
      <c r="F9" s="317"/>
      <c r="G9" s="317"/>
      <c r="H9" s="317"/>
      <c r="I9" s="317"/>
      <c r="J9" s="317"/>
      <c r="K9" s="472"/>
      <c r="L9" s="473"/>
      <c r="M9" s="473"/>
      <c r="N9" s="474"/>
      <c r="O9" s="193"/>
      <c r="P9" s="194"/>
      <c r="Q9" s="169"/>
      <c r="R9" s="227"/>
      <c r="S9" s="317"/>
      <c r="T9" s="317"/>
      <c r="U9" s="317"/>
    </row>
    <row r="10" spans="2:21" ht="27.75" customHeight="1">
      <c r="B10" s="484"/>
      <c r="C10" s="485"/>
      <c r="D10" s="486"/>
      <c r="E10" s="312"/>
      <c r="F10" s="312"/>
      <c r="G10" s="312"/>
      <c r="H10" s="312"/>
      <c r="I10" s="312"/>
      <c r="J10" s="312"/>
      <c r="K10" s="386"/>
      <c r="L10" s="471"/>
      <c r="M10" s="471"/>
      <c r="N10" s="387"/>
      <c r="O10" s="195"/>
      <c r="P10" s="196"/>
      <c r="Q10" s="197"/>
      <c r="R10" s="226"/>
      <c r="S10" s="312"/>
      <c r="T10" s="312"/>
      <c r="U10" s="312"/>
    </row>
    <row r="11" spans="2:21" ht="27.75" customHeight="1">
      <c r="B11" s="487"/>
      <c r="C11" s="488"/>
      <c r="D11" s="489"/>
      <c r="E11" s="317"/>
      <c r="F11" s="317"/>
      <c r="G11" s="317"/>
      <c r="H11" s="317"/>
      <c r="I11" s="317"/>
      <c r="J11" s="317"/>
      <c r="K11" s="472"/>
      <c r="L11" s="473"/>
      <c r="M11" s="473"/>
      <c r="N11" s="474"/>
      <c r="O11" s="193"/>
      <c r="P11" s="194"/>
      <c r="Q11" s="169"/>
      <c r="R11" s="227"/>
      <c r="S11" s="317"/>
      <c r="T11" s="317"/>
      <c r="U11" s="317"/>
    </row>
    <row r="12" spans="2:21" ht="27.75" customHeight="1">
      <c r="B12" s="484"/>
      <c r="C12" s="485"/>
      <c r="D12" s="486"/>
      <c r="E12" s="312"/>
      <c r="F12" s="312"/>
      <c r="G12" s="312"/>
      <c r="H12" s="312"/>
      <c r="I12" s="312"/>
      <c r="J12" s="312"/>
      <c r="K12" s="386"/>
      <c r="L12" s="471"/>
      <c r="M12" s="471"/>
      <c r="N12" s="387"/>
      <c r="O12" s="195"/>
      <c r="P12" s="196"/>
      <c r="Q12" s="197"/>
      <c r="R12" s="226"/>
      <c r="S12" s="312"/>
      <c r="T12" s="312"/>
      <c r="U12" s="312"/>
    </row>
    <row r="13" spans="2:21" ht="27.75" customHeight="1">
      <c r="B13" s="487"/>
      <c r="C13" s="488"/>
      <c r="D13" s="489"/>
      <c r="E13" s="317"/>
      <c r="F13" s="317"/>
      <c r="G13" s="317"/>
      <c r="H13" s="317"/>
      <c r="I13" s="317"/>
      <c r="J13" s="317"/>
      <c r="K13" s="472"/>
      <c r="L13" s="473"/>
      <c r="M13" s="473"/>
      <c r="N13" s="474"/>
      <c r="O13" s="193"/>
      <c r="P13" s="194"/>
      <c r="Q13" s="169"/>
      <c r="R13" s="227"/>
      <c r="S13" s="317"/>
      <c r="T13" s="317"/>
      <c r="U13" s="317"/>
    </row>
    <row r="14" spans="2:21" ht="27.75" customHeight="1">
      <c r="B14" s="484"/>
      <c r="C14" s="485"/>
      <c r="D14" s="486"/>
      <c r="E14" s="312"/>
      <c r="F14" s="312"/>
      <c r="G14" s="312"/>
      <c r="H14" s="312"/>
      <c r="I14" s="312"/>
      <c r="J14" s="312"/>
      <c r="K14" s="386"/>
      <c r="L14" s="471"/>
      <c r="M14" s="471"/>
      <c r="N14" s="387"/>
      <c r="O14" s="195"/>
      <c r="P14" s="196"/>
      <c r="Q14" s="197"/>
      <c r="R14" s="226"/>
      <c r="S14" s="312"/>
      <c r="T14" s="312"/>
      <c r="U14" s="312"/>
    </row>
    <row r="15" spans="2:21" ht="27.75" customHeight="1">
      <c r="B15" s="487"/>
      <c r="C15" s="488"/>
      <c r="D15" s="489"/>
      <c r="E15" s="317"/>
      <c r="F15" s="317"/>
      <c r="G15" s="317"/>
      <c r="H15" s="317"/>
      <c r="I15" s="317"/>
      <c r="J15" s="317"/>
      <c r="K15" s="472"/>
      <c r="L15" s="473"/>
      <c r="M15" s="473"/>
      <c r="N15" s="474"/>
      <c r="O15" s="193"/>
      <c r="P15" s="194"/>
      <c r="Q15" s="169"/>
      <c r="R15" s="227"/>
      <c r="S15" s="317"/>
      <c r="T15" s="317"/>
      <c r="U15" s="317"/>
    </row>
    <row r="16" spans="2:21" ht="27.75" customHeight="1">
      <c r="B16" s="484"/>
      <c r="C16" s="485"/>
      <c r="D16" s="486"/>
      <c r="E16" s="312"/>
      <c r="F16" s="312"/>
      <c r="G16" s="312"/>
      <c r="H16" s="312"/>
      <c r="I16" s="312"/>
      <c r="J16" s="312"/>
      <c r="K16" s="386"/>
      <c r="L16" s="471"/>
      <c r="M16" s="471"/>
      <c r="N16" s="387"/>
      <c r="O16" s="195"/>
      <c r="P16" s="196"/>
      <c r="Q16" s="197"/>
      <c r="R16" s="226"/>
      <c r="S16" s="312"/>
      <c r="T16" s="312"/>
      <c r="U16" s="312"/>
    </row>
    <row r="17" spans="2:21" ht="27.75" customHeight="1">
      <c r="B17" s="487"/>
      <c r="C17" s="488"/>
      <c r="D17" s="489"/>
      <c r="E17" s="317"/>
      <c r="F17" s="317"/>
      <c r="G17" s="317"/>
      <c r="H17" s="317"/>
      <c r="I17" s="317"/>
      <c r="J17" s="317"/>
      <c r="K17" s="472"/>
      <c r="L17" s="473"/>
      <c r="M17" s="473"/>
      <c r="N17" s="474"/>
      <c r="O17" s="193"/>
      <c r="P17" s="194"/>
      <c r="Q17" s="169"/>
      <c r="R17" s="227"/>
      <c r="S17" s="317"/>
      <c r="T17" s="317"/>
      <c r="U17" s="317"/>
    </row>
    <row r="18" spans="2:21" ht="27.75" customHeight="1">
      <c r="B18" s="484"/>
      <c r="C18" s="485"/>
      <c r="D18" s="486"/>
      <c r="E18" s="312"/>
      <c r="F18" s="312"/>
      <c r="G18" s="312"/>
      <c r="H18" s="312"/>
      <c r="I18" s="312"/>
      <c r="J18" s="312"/>
      <c r="K18" s="386"/>
      <c r="L18" s="471"/>
      <c r="M18" s="471"/>
      <c r="N18" s="387"/>
      <c r="O18" s="195"/>
      <c r="P18" s="196"/>
      <c r="Q18" s="197"/>
      <c r="R18" s="226"/>
      <c r="S18" s="312"/>
      <c r="T18" s="312"/>
      <c r="U18" s="312"/>
    </row>
    <row r="19" spans="2:21" ht="27.75" customHeight="1">
      <c r="B19" s="487"/>
      <c r="C19" s="488"/>
      <c r="D19" s="489"/>
      <c r="E19" s="317"/>
      <c r="F19" s="317"/>
      <c r="G19" s="317"/>
      <c r="H19" s="317"/>
      <c r="I19" s="317"/>
      <c r="J19" s="317"/>
      <c r="K19" s="472"/>
      <c r="L19" s="473"/>
      <c r="M19" s="473"/>
      <c r="N19" s="474"/>
      <c r="O19" s="193"/>
      <c r="P19" s="194"/>
      <c r="Q19" s="169"/>
      <c r="R19" s="227"/>
      <c r="S19" s="317"/>
      <c r="T19" s="317"/>
      <c r="U19" s="317"/>
    </row>
    <row r="20" spans="2:21" ht="27.75" customHeight="1">
      <c r="B20" s="484"/>
      <c r="C20" s="485"/>
      <c r="D20" s="486"/>
      <c r="E20" s="312"/>
      <c r="F20" s="312"/>
      <c r="G20" s="312"/>
      <c r="H20" s="312"/>
      <c r="I20" s="312"/>
      <c r="J20" s="312"/>
      <c r="K20" s="386"/>
      <c r="L20" s="471"/>
      <c r="M20" s="471"/>
      <c r="N20" s="387"/>
      <c r="O20" s="195"/>
      <c r="P20" s="196"/>
      <c r="Q20" s="197"/>
      <c r="R20" s="226"/>
      <c r="S20" s="312"/>
      <c r="T20" s="312"/>
      <c r="U20" s="312"/>
    </row>
    <row r="21" spans="2:21" ht="27.75" customHeight="1">
      <c r="B21" s="487"/>
      <c r="C21" s="488"/>
      <c r="D21" s="489"/>
      <c r="E21" s="317"/>
      <c r="F21" s="317"/>
      <c r="G21" s="317"/>
      <c r="H21" s="317"/>
      <c r="I21" s="317"/>
      <c r="J21" s="317"/>
      <c r="K21" s="472"/>
      <c r="L21" s="473"/>
      <c r="M21" s="473"/>
      <c r="N21" s="474"/>
      <c r="O21" s="198"/>
      <c r="P21" s="199"/>
      <c r="Q21" s="200"/>
      <c r="R21" s="227"/>
      <c r="S21" s="317"/>
      <c r="T21" s="317"/>
      <c r="U21" s="317"/>
    </row>
    <row r="22" spans="2:21" ht="20.100000000000001" customHeight="1">
      <c r="O22" s="203" t="s">
        <v>12</v>
      </c>
      <c r="P22" s="492"/>
      <c r="Q22" s="493"/>
      <c r="R22" s="204"/>
      <c r="S22" s="477"/>
      <c r="T22" s="478"/>
      <c r="U22" s="479"/>
    </row>
  </sheetData>
  <mergeCells count="81">
    <mergeCell ref="T1:U1"/>
    <mergeCell ref="S2:U2"/>
    <mergeCell ref="B3:D3"/>
    <mergeCell ref="E3:J3"/>
    <mergeCell ref="K3:N3"/>
    <mergeCell ref="O3:Q3"/>
    <mergeCell ref="S3:U3"/>
    <mergeCell ref="B4:D4"/>
    <mergeCell ref="E4:J4"/>
    <mergeCell ref="K4:N4"/>
    <mergeCell ref="S4:U4"/>
    <mergeCell ref="B5:D5"/>
    <mergeCell ref="E5:J5"/>
    <mergeCell ref="K5:N5"/>
    <mergeCell ref="S5:U5"/>
    <mergeCell ref="B6:D6"/>
    <mergeCell ref="E6:J6"/>
    <mergeCell ref="K6:N6"/>
    <mergeCell ref="S6:U6"/>
    <mergeCell ref="B7:D7"/>
    <mergeCell ref="E7:J7"/>
    <mergeCell ref="K7:N7"/>
    <mergeCell ref="S7:U7"/>
    <mergeCell ref="B8:D8"/>
    <mergeCell ref="E8:J8"/>
    <mergeCell ref="K8:N8"/>
    <mergeCell ref="S8:U8"/>
    <mergeCell ref="B9:D9"/>
    <mergeCell ref="E9:J9"/>
    <mergeCell ref="K9:N9"/>
    <mergeCell ref="S9:U9"/>
    <mergeCell ref="S21:U21"/>
    <mergeCell ref="B10:D10"/>
    <mergeCell ref="E10:J10"/>
    <mergeCell ref="K10:N10"/>
    <mergeCell ref="S10:U10"/>
    <mergeCell ref="B11:D11"/>
    <mergeCell ref="E11:J11"/>
    <mergeCell ref="K11:N11"/>
    <mergeCell ref="S11:U11"/>
    <mergeCell ref="E14:J14"/>
    <mergeCell ref="K14:N14"/>
    <mergeCell ref="S14:U14"/>
    <mergeCell ref="K18:N18"/>
    <mergeCell ref="S18:U18"/>
    <mergeCell ref="K19:N19"/>
    <mergeCell ref="S19:U19"/>
    <mergeCell ref="P22:Q22"/>
    <mergeCell ref="S22:U22"/>
    <mergeCell ref="B13:D13"/>
    <mergeCell ref="E13:J13"/>
    <mergeCell ref="K13:N13"/>
    <mergeCell ref="S13:U13"/>
    <mergeCell ref="B14:D14"/>
    <mergeCell ref="B20:D20"/>
    <mergeCell ref="E20:J20"/>
    <mergeCell ref="K20:N20"/>
    <mergeCell ref="S20:U20"/>
    <mergeCell ref="B21:D21"/>
    <mergeCell ref="E21:J21"/>
    <mergeCell ref="K21:N21"/>
    <mergeCell ref="B19:D19"/>
    <mergeCell ref="E19:J19"/>
    <mergeCell ref="S12:U12"/>
    <mergeCell ref="B15:D15"/>
    <mergeCell ref="E15:J15"/>
    <mergeCell ref="K15:N15"/>
    <mergeCell ref="S15:U15"/>
    <mergeCell ref="B18:D18"/>
    <mergeCell ref="E18:J18"/>
    <mergeCell ref="B12:D12"/>
    <mergeCell ref="E12:J12"/>
    <mergeCell ref="K12:N12"/>
    <mergeCell ref="B16:D16"/>
    <mergeCell ref="E16:J16"/>
    <mergeCell ref="K16:N16"/>
    <mergeCell ref="S16:U16"/>
    <mergeCell ref="B17:D17"/>
    <mergeCell ref="E17:J17"/>
    <mergeCell ref="K17:N17"/>
    <mergeCell ref="S17:U17"/>
  </mergeCells>
  <phoneticPr fontId="1"/>
  <pageMargins left="0.23622047244094491" right="0.23622047244094491" top="0.39370078740157483" bottom="0.39370078740157483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7"/>
  <dimension ref="B1:S24"/>
  <sheetViews>
    <sheetView showGridLines="0" zoomScaleNormal="100" workbookViewId="0"/>
  </sheetViews>
  <sheetFormatPr defaultRowHeight="15.75"/>
  <cols>
    <col min="1" max="1" width="3.625" style="98" customWidth="1"/>
    <col min="2" max="2" width="5.625" style="98" customWidth="1"/>
    <col min="3" max="5" width="3.625" style="98" customWidth="1"/>
    <col min="6" max="9" width="12.625" style="98" customWidth="1"/>
    <col min="10" max="12" width="10.625" style="98" customWidth="1"/>
    <col min="13" max="13" width="4.625" style="98" customWidth="1"/>
    <col min="14" max="14" width="8.625" style="98" customWidth="1"/>
    <col min="15" max="15" width="8.625" style="113" customWidth="1"/>
    <col min="16" max="16" width="12.625" style="114" customWidth="1"/>
    <col min="17" max="17" width="13.625" style="114" customWidth="1"/>
    <col min="18" max="18" width="30.625" style="98" customWidth="1"/>
    <col min="19" max="19" width="3.625" style="98" customWidth="1"/>
    <col min="20" max="20" width="5.625" style="98" customWidth="1"/>
    <col min="21" max="16384" width="9" style="98"/>
  </cols>
  <sheetData>
    <row r="1" spans="2:19">
      <c r="B1" s="236" t="str">
        <f xml:space="preserve"> "請求番号　　" &amp; SeikyuNo</f>
        <v>請求番号　　12345678</v>
      </c>
      <c r="C1" s="237"/>
      <c r="D1" s="237"/>
      <c r="E1" s="237"/>
      <c r="F1" s="215"/>
      <c r="K1" s="320" t="s">
        <v>132</v>
      </c>
      <c r="L1" s="320"/>
      <c r="M1" s="320"/>
      <c r="R1" s="217">
        <f>SeikyuOutDate_Text</f>
        <v>43100</v>
      </c>
      <c r="S1" s="115"/>
    </row>
    <row r="2" spans="2:19" ht="5.0999999999999996" customHeight="1">
      <c r="K2" s="320"/>
      <c r="L2" s="320"/>
      <c r="M2" s="320"/>
    </row>
    <row r="3" spans="2:19">
      <c r="B3" s="315" t="str">
        <f>KojiKenmei_Text</f>
        <v>横浜海岸ビル　内装工事</v>
      </c>
      <c r="C3" s="316"/>
      <c r="D3" s="316"/>
      <c r="E3" s="316"/>
      <c r="F3" s="316"/>
      <c r="G3" s="316"/>
      <c r="H3" s="316"/>
      <c r="I3" s="316"/>
      <c r="K3" s="321"/>
      <c r="L3" s="321"/>
      <c r="M3" s="321"/>
      <c r="N3" s="319" t="str">
        <f>Kaisyamei</f>
        <v>株式会社　プラスバイプラス</v>
      </c>
      <c r="O3" s="316"/>
      <c r="P3" s="316"/>
      <c r="Q3" s="316"/>
      <c r="R3" s="316"/>
    </row>
    <row r="4" spans="2:19" s="113" customFormat="1" ht="30" customHeight="1">
      <c r="B4" s="140" t="s">
        <v>10</v>
      </c>
      <c r="C4" s="239" t="s">
        <v>11</v>
      </c>
      <c r="D4" s="240"/>
      <c r="E4" s="240"/>
      <c r="F4" s="308" t="s">
        <v>4</v>
      </c>
      <c r="G4" s="309"/>
      <c r="H4" s="309"/>
      <c r="I4" s="310"/>
      <c r="J4" s="311" t="s">
        <v>5</v>
      </c>
      <c r="K4" s="311"/>
      <c r="L4" s="311"/>
      <c r="M4" s="311"/>
      <c r="N4" s="116" t="s">
        <v>6</v>
      </c>
      <c r="O4" s="116" t="s">
        <v>7</v>
      </c>
      <c r="P4" s="117" t="s">
        <v>8</v>
      </c>
      <c r="Q4" s="117" t="s">
        <v>9</v>
      </c>
      <c r="R4" s="116" t="s">
        <v>1</v>
      </c>
    </row>
    <row r="5" spans="2:19" ht="30" customHeight="1">
      <c r="B5" s="247"/>
      <c r="C5" s="241"/>
      <c r="D5" s="211"/>
      <c r="E5" s="242"/>
      <c r="F5" s="312"/>
      <c r="G5" s="312"/>
      <c r="H5" s="312"/>
      <c r="I5" s="312"/>
      <c r="J5" s="312"/>
      <c r="K5" s="312"/>
      <c r="L5" s="312"/>
      <c r="M5" s="312"/>
      <c r="N5" s="266"/>
      <c r="O5" s="175"/>
      <c r="P5" s="119"/>
      <c r="Q5" s="119"/>
      <c r="R5" s="120"/>
    </row>
    <row r="6" spans="2:19" ht="30" customHeight="1">
      <c r="B6" s="248"/>
      <c r="C6" s="243"/>
      <c r="D6" s="213"/>
      <c r="E6" s="244"/>
      <c r="F6" s="317"/>
      <c r="G6" s="317"/>
      <c r="H6" s="317"/>
      <c r="I6" s="317"/>
      <c r="J6" s="317"/>
      <c r="K6" s="317"/>
      <c r="L6" s="317"/>
      <c r="M6" s="317"/>
      <c r="N6" s="267"/>
      <c r="O6" s="176"/>
      <c r="P6" s="122"/>
      <c r="Q6" s="122"/>
      <c r="R6" s="123"/>
    </row>
    <row r="7" spans="2:19" ht="30" customHeight="1">
      <c r="B7" s="247"/>
      <c r="C7" s="241"/>
      <c r="D7" s="211"/>
      <c r="E7" s="242"/>
      <c r="F7" s="312"/>
      <c r="G7" s="312"/>
      <c r="H7" s="312"/>
      <c r="I7" s="312"/>
      <c r="J7" s="312"/>
      <c r="K7" s="312"/>
      <c r="L7" s="312"/>
      <c r="M7" s="312"/>
      <c r="N7" s="266"/>
      <c r="O7" s="175"/>
      <c r="P7" s="119"/>
      <c r="Q7" s="119"/>
      <c r="R7" s="120"/>
    </row>
    <row r="8" spans="2:19" ht="30" customHeight="1">
      <c r="B8" s="248"/>
      <c r="C8" s="243"/>
      <c r="D8" s="213"/>
      <c r="E8" s="244"/>
      <c r="F8" s="317"/>
      <c r="G8" s="317"/>
      <c r="H8" s="317"/>
      <c r="I8" s="317"/>
      <c r="J8" s="317"/>
      <c r="K8" s="317"/>
      <c r="L8" s="317"/>
      <c r="M8" s="317"/>
      <c r="N8" s="267"/>
      <c r="O8" s="176"/>
      <c r="P8" s="122"/>
      <c r="Q8" s="122"/>
      <c r="R8" s="123"/>
    </row>
    <row r="9" spans="2:19" ht="30" customHeight="1">
      <c r="B9" s="247"/>
      <c r="C9" s="241"/>
      <c r="D9" s="211"/>
      <c r="E9" s="242"/>
      <c r="F9" s="312"/>
      <c r="G9" s="312"/>
      <c r="H9" s="312"/>
      <c r="I9" s="312"/>
      <c r="J9" s="312"/>
      <c r="K9" s="312"/>
      <c r="L9" s="312"/>
      <c r="M9" s="312"/>
      <c r="N9" s="266"/>
      <c r="O9" s="175"/>
      <c r="P9" s="119"/>
      <c r="Q9" s="119"/>
      <c r="R9" s="120"/>
    </row>
    <row r="10" spans="2:19" ht="30" customHeight="1">
      <c r="B10" s="248"/>
      <c r="C10" s="243"/>
      <c r="D10" s="213"/>
      <c r="E10" s="244"/>
      <c r="F10" s="317"/>
      <c r="G10" s="317"/>
      <c r="H10" s="317"/>
      <c r="I10" s="317"/>
      <c r="J10" s="317"/>
      <c r="K10" s="317"/>
      <c r="L10" s="317"/>
      <c r="M10" s="317"/>
      <c r="N10" s="267"/>
      <c r="O10" s="176"/>
      <c r="P10" s="122"/>
      <c r="Q10" s="122"/>
      <c r="R10" s="123"/>
    </row>
    <row r="11" spans="2:19" ht="30" customHeight="1">
      <c r="B11" s="247"/>
      <c r="C11" s="241"/>
      <c r="D11" s="211"/>
      <c r="E11" s="242"/>
      <c r="F11" s="312"/>
      <c r="G11" s="312"/>
      <c r="H11" s="312"/>
      <c r="I11" s="312"/>
      <c r="J11" s="312"/>
      <c r="K11" s="312"/>
      <c r="L11" s="312"/>
      <c r="M11" s="312"/>
      <c r="N11" s="266"/>
      <c r="O11" s="175"/>
      <c r="P11" s="119"/>
      <c r="Q11" s="119"/>
      <c r="R11" s="120"/>
    </row>
    <row r="12" spans="2:19" ht="30" customHeight="1">
      <c r="B12" s="248"/>
      <c r="C12" s="243"/>
      <c r="D12" s="213"/>
      <c r="E12" s="244"/>
      <c r="F12" s="317"/>
      <c r="G12" s="317"/>
      <c r="H12" s="317"/>
      <c r="I12" s="317"/>
      <c r="J12" s="317"/>
      <c r="K12" s="317"/>
      <c r="L12" s="317"/>
      <c r="M12" s="317"/>
      <c r="N12" s="267"/>
      <c r="O12" s="176"/>
      <c r="P12" s="122"/>
      <c r="Q12" s="122"/>
      <c r="R12" s="123"/>
    </row>
    <row r="13" spans="2:19" ht="30" customHeight="1">
      <c r="B13" s="247"/>
      <c r="C13" s="241"/>
      <c r="D13" s="211"/>
      <c r="E13" s="242"/>
      <c r="F13" s="312"/>
      <c r="G13" s="312"/>
      <c r="H13" s="312"/>
      <c r="I13" s="312"/>
      <c r="J13" s="312"/>
      <c r="K13" s="312"/>
      <c r="L13" s="312"/>
      <c r="M13" s="312"/>
      <c r="N13" s="266"/>
      <c r="O13" s="175"/>
      <c r="P13" s="119"/>
      <c r="Q13" s="119"/>
      <c r="R13" s="120"/>
    </row>
    <row r="14" spans="2:19" ht="30" customHeight="1">
      <c r="B14" s="248"/>
      <c r="C14" s="243"/>
      <c r="D14" s="213"/>
      <c r="E14" s="244"/>
      <c r="F14" s="317"/>
      <c r="G14" s="317"/>
      <c r="H14" s="317"/>
      <c r="I14" s="317"/>
      <c r="J14" s="317"/>
      <c r="K14" s="317"/>
      <c r="L14" s="317"/>
      <c r="M14" s="317"/>
      <c r="N14" s="267"/>
      <c r="O14" s="176"/>
      <c r="P14" s="122"/>
      <c r="Q14" s="122"/>
      <c r="R14" s="123"/>
    </row>
    <row r="15" spans="2:19" ht="30" customHeight="1">
      <c r="B15" s="247"/>
      <c r="C15" s="241"/>
      <c r="D15" s="211"/>
      <c r="E15" s="242"/>
      <c r="F15" s="312"/>
      <c r="G15" s="312"/>
      <c r="H15" s="312"/>
      <c r="I15" s="312"/>
      <c r="J15" s="312"/>
      <c r="K15" s="312"/>
      <c r="L15" s="312"/>
      <c r="M15" s="312"/>
      <c r="N15" s="266"/>
      <c r="O15" s="175"/>
      <c r="P15" s="119"/>
      <c r="Q15" s="119"/>
      <c r="R15" s="120"/>
    </row>
    <row r="16" spans="2:19" ht="30" customHeight="1">
      <c r="B16" s="248"/>
      <c r="C16" s="243"/>
      <c r="D16" s="213"/>
      <c r="E16" s="244"/>
      <c r="F16" s="317"/>
      <c r="G16" s="317"/>
      <c r="H16" s="317"/>
      <c r="I16" s="317"/>
      <c r="J16" s="317"/>
      <c r="K16" s="317"/>
      <c r="L16" s="317"/>
      <c r="M16" s="317"/>
      <c r="N16" s="267"/>
      <c r="O16" s="176"/>
      <c r="P16" s="122"/>
      <c r="Q16" s="122"/>
      <c r="R16" s="123"/>
    </row>
    <row r="17" spans="2:18" ht="30" customHeight="1">
      <c r="B17" s="247"/>
      <c r="C17" s="241"/>
      <c r="D17" s="211"/>
      <c r="E17" s="242"/>
      <c r="F17" s="312"/>
      <c r="G17" s="312"/>
      <c r="H17" s="312"/>
      <c r="I17" s="312"/>
      <c r="J17" s="312"/>
      <c r="K17" s="312"/>
      <c r="L17" s="312"/>
      <c r="M17" s="312"/>
      <c r="N17" s="266"/>
      <c r="O17" s="175"/>
      <c r="P17" s="119"/>
      <c r="Q17" s="119"/>
      <c r="R17" s="120"/>
    </row>
    <row r="18" spans="2:18" ht="30" customHeight="1">
      <c r="B18" s="248"/>
      <c r="C18" s="243"/>
      <c r="D18" s="213"/>
      <c r="E18" s="244"/>
      <c r="F18" s="317"/>
      <c r="G18" s="317"/>
      <c r="H18" s="317"/>
      <c r="I18" s="317"/>
      <c r="J18" s="317"/>
      <c r="K18" s="317"/>
      <c r="L18" s="317"/>
      <c r="M18" s="317"/>
      <c r="N18" s="267"/>
      <c r="O18" s="176"/>
      <c r="P18" s="122"/>
      <c r="Q18" s="122"/>
      <c r="R18" s="123"/>
    </row>
    <row r="19" spans="2:18" ht="30" customHeight="1">
      <c r="B19" s="247"/>
      <c r="C19" s="241"/>
      <c r="D19" s="211"/>
      <c r="E19" s="242"/>
      <c r="F19" s="312"/>
      <c r="G19" s="312"/>
      <c r="H19" s="312"/>
      <c r="I19" s="312"/>
      <c r="J19" s="312"/>
      <c r="K19" s="312"/>
      <c r="L19" s="312"/>
      <c r="M19" s="312"/>
      <c r="N19" s="266"/>
      <c r="O19" s="175"/>
      <c r="P19" s="119"/>
      <c r="Q19" s="119"/>
      <c r="R19" s="120"/>
    </row>
    <row r="20" spans="2:18" ht="30" customHeight="1">
      <c r="B20" s="248"/>
      <c r="C20" s="243"/>
      <c r="D20" s="213"/>
      <c r="E20" s="244"/>
      <c r="F20" s="317"/>
      <c r="G20" s="317"/>
      <c r="H20" s="317"/>
      <c r="I20" s="317"/>
      <c r="J20" s="317"/>
      <c r="K20" s="317"/>
      <c r="L20" s="317"/>
      <c r="M20" s="317"/>
      <c r="N20" s="267"/>
      <c r="O20" s="176"/>
      <c r="P20" s="122"/>
      <c r="Q20" s="122"/>
      <c r="R20" s="123"/>
    </row>
    <row r="21" spans="2:18" ht="30" customHeight="1">
      <c r="B21" s="247"/>
      <c r="C21" s="241"/>
      <c r="D21" s="211"/>
      <c r="E21" s="242"/>
      <c r="F21" s="312"/>
      <c r="G21" s="312"/>
      <c r="H21" s="312"/>
      <c r="I21" s="312"/>
      <c r="J21" s="312"/>
      <c r="K21" s="312"/>
      <c r="L21" s="312"/>
      <c r="M21" s="312"/>
      <c r="N21" s="266"/>
      <c r="O21" s="175"/>
      <c r="P21" s="119"/>
      <c r="Q21" s="119"/>
      <c r="R21" s="120"/>
    </row>
    <row r="22" spans="2:18" ht="30" customHeight="1">
      <c r="B22" s="248"/>
      <c r="C22" s="243"/>
      <c r="D22" s="213"/>
      <c r="E22" s="244"/>
      <c r="F22" s="317"/>
      <c r="G22" s="317"/>
      <c r="H22" s="317"/>
      <c r="I22" s="317"/>
      <c r="J22" s="317"/>
      <c r="K22" s="317"/>
      <c r="L22" s="317"/>
      <c r="M22" s="317"/>
      <c r="N22" s="267"/>
      <c r="O22" s="176"/>
      <c r="P22" s="122"/>
      <c r="Q22" s="122"/>
      <c r="R22" s="123"/>
    </row>
    <row r="23" spans="2:18" ht="30" customHeight="1">
      <c r="B23" s="247"/>
      <c r="C23" s="241"/>
      <c r="D23" s="211"/>
      <c r="E23" s="242"/>
      <c r="F23" s="312"/>
      <c r="G23" s="312"/>
      <c r="H23" s="312"/>
      <c r="I23" s="312"/>
      <c r="J23" s="312"/>
      <c r="K23" s="312"/>
      <c r="L23" s="312"/>
      <c r="M23" s="312"/>
      <c r="N23" s="266"/>
      <c r="O23" s="175"/>
      <c r="P23" s="119"/>
      <c r="Q23" s="119"/>
      <c r="R23" s="120"/>
    </row>
    <row r="24" spans="2:18" ht="30" customHeight="1">
      <c r="B24" s="248"/>
      <c r="C24" s="243"/>
      <c r="D24" s="213"/>
      <c r="E24" s="244"/>
      <c r="F24" s="317"/>
      <c r="G24" s="317"/>
      <c r="H24" s="317"/>
      <c r="I24" s="317"/>
      <c r="J24" s="317"/>
      <c r="K24" s="317"/>
      <c r="L24" s="317"/>
      <c r="M24" s="317"/>
      <c r="N24" s="267"/>
      <c r="O24" s="176"/>
      <c r="P24" s="122"/>
      <c r="Q24" s="122"/>
      <c r="R24" s="123"/>
    </row>
  </sheetData>
  <mergeCells count="45">
    <mergeCell ref="N3:R3"/>
    <mergeCell ref="F24:I24"/>
    <mergeCell ref="J24:M24"/>
    <mergeCell ref="F21:I21"/>
    <mergeCell ref="J21:M21"/>
    <mergeCell ref="F22:I22"/>
    <mergeCell ref="J22:M22"/>
    <mergeCell ref="F23:I23"/>
    <mergeCell ref="J23:M23"/>
    <mergeCell ref="F18:I18"/>
    <mergeCell ref="J18:M18"/>
    <mergeCell ref="F19:I19"/>
    <mergeCell ref="J19:M19"/>
    <mergeCell ref="F20:I20"/>
    <mergeCell ref="J20:M20"/>
    <mergeCell ref="F15:I15"/>
    <mergeCell ref="J15:M15"/>
    <mergeCell ref="F16:I16"/>
    <mergeCell ref="J16:M16"/>
    <mergeCell ref="F17:I17"/>
    <mergeCell ref="J17:M17"/>
    <mergeCell ref="F12:I12"/>
    <mergeCell ref="J12:M12"/>
    <mergeCell ref="F13:I13"/>
    <mergeCell ref="J13:M13"/>
    <mergeCell ref="F14:I14"/>
    <mergeCell ref="J14:M14"/>
    <mergeCell ref="F9:I9"/>
    <mergeCell ref="J9:M9"/>
    <mergeCell ref="F10:I10"/>
    <mergeCell ref="J10:M10"/>
    <mergeCell ref="F11:I11"/>
    <mergeCell ref="J11:M11"/>
    <mergeCell ref="F6:I6"/>
    <mergeCell ref="J6:M6"/>
    <mergeCell ref="F7:I7"/>
    <mergeCell ref="J7:M7"/>
    <mergeCell ref="F8:I8"/>
    <mergeCell ref="J8:M8"/>
    <mergeCell ref="F4:I4"/>
    <mergeCell ref="J4:M4"/>
    <mergeCell ref="F5:I5"/>
    <mergeCell ref="J5:M5"/>
    <mergeCell ref="K1:M3"/>
    <mergeCell ref="B3:I3"/>
  </mergeCells>
  <phoneticPr fontId="1"/>
  <conditionalFormatting sqref="D1:D1048576">
    <cfRule type="expression" dxfId="19" priority="1">
      <formula>AND(KEISEN=TRUE,$C1&amp;$D1&amp;$E1&lt;&gt;"")</formula>
    </cfRule>
  </conditionalFormatting>
  <conditionalFormatting sqref="N1:N1048576">
    <cfRule type="expression" dxfId="18" priority="2">
      <formula>AND(ROW()&gt;=5,N1=INT(N1))</formula>
    </cfRule>
    <cfRule type="expression" dxfId="17" priority="3">
      <formula>AND(ROW()&gt;=5,N1&lt;&gt;INT(N1))</formula>
    </cfRule>
  </conditionalFormatting>
  <conditionalFormatting sqref="P1:P1048576">
    <cfRule type="expression" dxfId="16" priority="4">
      <formula>AND(TanDispCtrl&lt;=0, ROW()&gt;=5,P1*10&lt;&gt;INT(P1)*10)</formula>
    </cfRule>
    <cfRule type="expression" dxfId="15" priority="5">
      <formula>AND(TanDispCtrl=1, ROW()&gt;=5,P1*100&lt;&gt;INT(P1)*100)</formula>
    </cfRule>
    <cfRule type="expression" dxfId="14" priority="6">
      <formula>AND(TanDispCtrl = 1, ROW()&gt;=5,P1=INT(P1))</formula>
    </cfRule>
    <cfRule type="expression" dxfId="13" priority="7">
      <formula>AND(TanDispCtrl = 1, ROW()&gt;=5,P1&lt;&gt;INT(P1))</formula>
    </cfRule>
    <cfRule type="expression" dxfId="12" priority="8">
      <formula>AND(TanDispCtrl = 2, ROW()&gt;=5,P1=INT(P1))</formula>
    </cfRule>
    <cfRule type="expression" dxfId="11" priority="9">
      <formula>AND(TanDispCtrl = 2, ROW()&gt;=5,P1&lt;&gt;INT(P1))</formula>
    </cfRule>
  </conditionalFormatting>
  <pageMargins left="0.25" right="0.25" top="0.75" bottom="0.75" header="0.3" footer="0.3"/>
  <pageSetup paperSize="9" scale="79" orientation="landscape" horizontalDpi="300" verticalDpi="300" r:id="rId1"/>
  <rowBreaks count="1" manualBreakCount="1">
    <brk id="24" max="15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8"/>
  <dimension ref="B1:T19"/>
  <sheetViews>
    <sheetView showGridLines="0" zoomScaleNormal="100" workbookViewId="0"/>
  </sheetViews>
  <sheetFormatPr defaultRowHeight="15.75"/>
  <cols>
    <col min="1" max="1" width="3.625" style="98" customWidth="1"/>
    <col min="2" max="2" width="4.625" style="98" customWidth="1"/>
    <col min="3" max="5" width="3.625" style="98" customWidth="1"/>
    <col min="6" max="6" width="16.75" style="98" customWidth="1"/>
    <col min="7" max="7" width="12.375" style="98" customWidth="1"/>
    <col min="8" max="8" width="4.75" style="98" customWidth="1"/>
    <col min="9" max="9" width="5" style="98" customWidth="1"/>
    <col min="10" max="10" width="6.875" style="98" customWidth="1"/>
    <col min="11" max="11" width="9.75" style="98" customWidth="1"/>
    <col min="12" max="12" width="4.125" style="98" customWidth="1"/>
    <col min="13" max="13" width="9.375" style="98" customWidth="1"/>
    <col min="14" max="14" width="5.25" style="98" customWidth="1"/>
    <col min="15" max="15" width="8.625" style="113" customWidth="1"/>
    <col min="16" max="16" width="5" style="114" customWidth="1"/>
    <col min="17" max="17" width="8.875" style="114" customWidth="1"/>
    <col min="18" max="18" width="5.25" style="114" customWidth="1"/>
    <col min="19" max="19" width="8.875" style="98" customWidth="1"/>
    <col min="20" max="20" width="15.375" style="98" customWidth="1"/>
    <col min="21" max="21" width="5.625" style="98" customWidth="1"/>
    <col min="22" max="16384" width="9" style="98"/>
  </cols>
  <sheetData>
    <row r="1" spans="2:20">
      <c r="B1" s="236" t="str">
        <f xml:space="preserve"> "請求番号　　" &amp; SeikyuNo</f>
        <v>請求番号　　12345678</v>
      </c>
      <c r="C1" s="236"/>
      <c r="D1" s="236"/>
      <c r="E1" s="236"/>
      <c r="F1" s="215"/>
      <c r="K1" s="320" t="s">
        <v>132</v>
      </c>
      <c r="L1" s="320"/>
      <c r="M1" s="320"/>
      <c r="Q1" s="115"/>
      <c r="S1" s="324">
        <f>SeikyuOutDate_Text</f>
        <v>43100</v>
      </c>
      <c r="T1" s="324"/>
    </row>
    <row r="2" spans="2:20" ht="5.0999999999999996" customHeight="1">
      <c r="K2" s="320"/>
      <c r="L2" s="320"/>
      <c r="M2" s="320"/>
      <c r="S2" s="114"/>
    </row>
    <row r="3" spans="2:20">
      <c r="B3" s="315" t="str">
        <f>KojiKenmei_Text</f>
        <v>横浜海岸ビル　内装工事</v>
      </c>
      <c r="C3" s="316"/>
      <c r="D3" s="316"/>
      <c r="E3" s="316"/>
      <c r="F3" s="316"/>
      <c r="G3" s="316"/>
      <c r="H3" s="316"/>
      <c r="I3" s="316"/>
      <c r="J3" s="316"/>
      <c r="K3" s="321"/>
      <c r="L3" s="321"/>
      <c r="M3" s="321"/>
      <c r="N3" s="319" t="str">
        <f>Kaisyamei</f>
        <v>株式会社　プラスバイプラス</v>
      </c>
      <c r="O3" s="316"/>
      <c r="P3" s="316"/>
      <c r="Q3" s="316"/>
      <c r="R3" s="316"/>
      <c r="S3" s="316"/>
      <c r="T3" s="316"/>
    </row>
    <row r="4" spans="2:20" s="113" customFormat="1" ht="30" customHeight="1">
      <c r="B4" s="140" t="s">
        <v>10</v>
      </c>
      <c r="C4" s="239" t="s">
        <v>11</v>
      </c>
      <c r="D4" s="239"/>
      <c r="E4" s="239"/>
      <c r="F4" s="116" t="s">
        <v>4</v>
      </c>
      <c r="G4" s="116" t="s">
        <v>5</v>
      </c>
      <c r="H4" s="116" t="s">
        <v>6</v>
      </c>
      <c r="I4" s="116" t="s">
        <v>7</v>
      </c>
      <c r="J4" s="116" t="s">
        <v>8</v>
      </c>
      <c r="K4" s="116" t="s">
        <v>9</v>
      </c>
      <c r="L4" s="308" t="s">
        <v>48</v>
      </c>
      <c r="M4" s="310"/>
      <c r="N4" s="308" t="s">
        <v>45</v>
      </c>
      <c r="O4" s="310"/>
      <c r="P4" s="322" t="s">
        <v>46</v>
      </c>
      <c r="Q4" s="323"/>
      <c r="R4" s="311" t="s">
        <v>47</v>
      </c>
      <c r="S4" s="311"/>
      <c r="T4" s="116" t="s">
        <v>1</v>
      </c>
    </row>
    <row r="5" spans="2:20" ht="30" customHeight="1">
      <c r="B5" s="256"/>
      <c r="C5" s="241"/>
      <c r="D5" s="211"/>
      <c r="E5" s="242"/>
      <c r="F5" s="120"/>
      <c r="G5" s="120"/>
      <c r="H5" s="158"/>
      <c r="I5" s="175"/>
      <c r="J5" s="212"/>
      <c r="K5" s="212"/>
      <c r="L5" s="220"/>
      <c r="M5" s="131"/>
      <c r="N5" s="220"/>
      <c r="O5" s="131"/>
      <c r="P5" s="222"/>
      <c r="Q5" s="119"/>
      <c r="R5" s="220"/>
      <c r="S5" s="212"/>
      <c r="T5" s="120"/>
    </row>
    <row r="6" spans="2:20" ht="30" customHeight="1">
      <c r="B6" s="257"/>
      <c r="C6" s="243"/>
      <c r="D6" s="213"/>
      <c r="E6" s="244"/>
      <c r="F6" s="123"/>
      <c r="G6" s="123"/>
      <c r="H6" s="159"/>
      <c r="I6" s="176"/>
      <c r="J6" s="214"/>
      <c r="K6" s="214"/>
      <c r="L6" s="221"/>
      <c r="M6" s="135"/>
      <c r="N6" s="221"/>
      <c r="O6" s="135"/>
      <c r="P6" s="223"/>
      <c r="Q6" s="122"/>
      <c r="R6" s="221"/>
      <c r="S6" s="214"/>
      <c r="T6" s="123"/>
    </row>
    <row r="7" spans="2:20" ht="30" customHeight="1">
      <c r="B7" s="256"/>
      <c r="C7" s="241"/>
      <c r="D7" s="211"/>
      <c r="E7" s="242"/>
      <c r="F7" s="120"/>
      <c r="G7" s="120"/>
      <c r="H7" s="158"/>
      <c r="I7" s="175"/>
      <c r="J7" s="212"/>
      <c r="K7" s="212"/>
      <c r="L7" s="220"/>
      <c r="M7" s="131"/>
      <c r="N7" s="220"/>
      <c r="O7" s="131"/>
      <c r="P7" s="222"/>
      <c r="Q7" s="119"/>
      <c r="R7" s="220"/>
      <c r="S7" s="212"/>
      <c r="T7" s="120"/>
    </row>
    <row r="8" spans="2:20" ht="30" customHeight="1">
      <c r="B8" s="257"/>
      <c r="C8" s="243"/>
      <c r="D8" s="213"/>
      <c r="E8" s="244"/>
      <c r="F8" s="123"/>
      <c r="G8" s="123"/>
      <c r="H8" s="159"/>
      <c r="I8" s="176"/>
      <c r="J8" s="214"/>
      <c r="K8" s="214"/>
      <c r="L8" s="221"/>
      <c r="M8" s="135"/>
      <c r="N8" s="221"/>
      <c r="O8" s="135"/>
      <c r="P8" s="223"/>
      <c r="Q8" s="122"/>
      <c r="R8" s="221"/>
      <c r="S8" s="214"/>
      <c r="T8" s="123"/>
    </row>
    <row r="9" spans="2:20" ht="30" customHeight="1">
      <c r="B9" s="256"/>
      <c r="C9" s="241"/>
      <c r="D9" s="211"/>
      <c r="E9" s="242"/>
      <c r="F9" s="120"/>
      <c r="G9" s="120"/>
      <c r="H9" s="158"/>
      <c r="I9" s="175"/>
      <c r="J9" s="212"/>
      <c r="K9" s="212"/>
      <c r="L9" s="220"/>
      <c r="M9" s="131"/>
      <c r="N9" s="220"/>
      <c r="O9" s="131"/>
      <c r="P9" s="222"/>
      <c r="Q9" s="119"/>
      <c r="R9" s="220"/>
      <c r="S9" s="212"/>
      <c r="T9" s="120"/>
    </row>
    <row r="10" spans="2:20" ht="30" customHeight="1">
      <c r="B10" s="257"/>
      <c r="C10" s="243"/>
      <c r="D10" s="213"/>
      <c r="E10" s="244"/>
      <c r="F10" s="123"/>
      <c r="G10" s="123"/>
      <c r="H10" s="159"/>
      <c r="I10" s="176"/>
      <c r="J10" s="214"/>
      <c r="K10" s="214"/>
      <c r="L10" s="221"/>
      <c r="M10" s="135"/>
      <c r="N10" s="221"/>
      <c r="O10" s="135"/>
      <c r="P10" s="223"/>
      <c r="Q10" s="122"/>
      <c r="R10" s="221"/>
      <c r="S10" s="214"/>
      <c r="T10" s="123"/>
    </row>
    <row r="11" spans="2:20" ht="30" customHeight="1">
      <c r="B11" s="256"/>
      <c r="C11" s="241"/>
      <c r="D11" s="211"/>
      <c r="E11" s="242"/>
      <c r="F11" s="120"/>
      <c r="G11" s="120"/>
      <c r="H11" s="158"/>
      <c r="I11" s="175"/>
      <c r="J11" s="212"/>
      <c r="K11" s="212"/>
      <c r="L11" s="220"/>
      <c r="M11" s="131"/>
      <c r="N11" s="220"/>
      <c r="O11" s="131"/>
      <c r="P11" s="222"/>
      <c r="Q11" s="119"/>
      <c r="R11" s="220"/>
      <c r="S11" s="212"/>
      <c r="T11" s="120"/>
    </row>
    <row r="12" spans="2:20" ht="30" customHeight="1">
      <c r="B12" s="257"/>
      <c r="C12" s="243"/>
      <c r="D12" s="213"/>
      <c r="E12" s="244"/>
      <c r="F12" s="123"/>
      <c r="G12" s="123"/>
      <c r="H12" s="159"/>
      <c r="I12" s="176"/>
      <c r="J12" s="214"/>
      <c r="K12" s="214"/>
      <c r="L12" s="221"/>
      <c r="M12" s="135"/>
      <c r="N12" s="221"/>
      <c r="O12" s="135"/>
      <c r="P12" s="223"/>
      <c r="Q12" s="122"/>
      <c r="R12" s="221"/>
      <c r="S12" s="214"/>
      <c r="T12" s="123"/>
    </row>
    <row r="13" spans="2:20" ht="30" customHeight="1">
      <c r="B13" s="256"/>
      <c r="C13" s="241"/>
      <c r="D13" s="211"/>
      <c r="E13" s="242"/>
      <c r="F13" s="120"/>
      <c r="G13" s="120"/>
      <c r="H13" s="158"/>
      <c r="I13" s="175"/>
      <c r="J13" s="212"/>
      <c r="K13" s="212"/>
      <c r="L13" s="220"/>
      <c r="M13" s="131"/>
      <c r="N13" s="220"/>
      <c r="O13" s="131"/>
      <c r="P13" s="222"/>
      <c r="Q13" s="119"/>
      <c r="R13" s="220"/>
      <c r="S13" s="212"/>
      <c r="T13" s="120"/>
    </row>
    <row r="14" spans="2:20" ht="30" customHeight="1">
      <c r="B14" s="257"/>
      <c r="C14" s="243"/>
      <c r="D14" s="213"/>
      <c r="E14" s="244"/>
      <c r="F14" s="123"/>
      <c r="G14" s="123"/>
      <c r="H14" s="159"/>
      <c r="I14" s="176"/>
      <c r="J14" s="214"/>
      <c r="K14" s="214"/>
      <c r="L14" s="221"/>
      <c r="M14" s="135"/>
      <c r="N14" s="221"/>
      <c r="O14" s="135"/>
      <c r="P14" s="223"/>
      <c r="Q14" s="122"/>
      <c r="R14" s="221"/>
      <c r="S14" s="214"/>
      <c r="T14" s="123"/>
    </row>
    <row r="15" spans="2:20" ht="30" customHeight="1">
      <c r="B15" s="256"/>
      <c r="C15" s="241"/>
      <c r="D15" s="211"/>
      <c r="E15" s="242"/>
      <c r="F15" s="120"/>
      <c r="G15" s="120"/>
      <c r="H15" s="158"/>
      <c r="I15" s="175"/>
      <c r="J15" s="212"/>
      <c r="K15" s="212"/>
      <c r="L15" s="220"/>
      <c r="M15" s="131"/>
      <c r="N15" s="220"/>
      <c r="O15" s="131"/>
      <c r="P15" s="222"/>
      <c r="Q15" s="119"/>
      <c r="R15" s="220"/>
      <c r="S15" s="212"/>
      <c r="T15" s="120"/>
    </row>
    <row r="16" spans="2:20" ht="30" customHeight="1">
      <c r="B16" s="257"/>
      <c r="C16" s="243"/>
      <c r="D16" s="213"/>
      <c r="E16" s="244"/>
      <c r="F16" s="123"/>
      <c r="G16" s="123"/>
      <c r="H16" s="159"/>
      <c r="I16" s="176"/>
      <c r="J16" s="214"/>
      <c r="K16" s="214"/>
      <c r="L16" s="221"/>
      <c r="M16" s="135"/>
      <c r="N16" s="221"/>
      <c r="O16" s="135"/>
      <c r="P16" s="223"/>
      <c r="Q16" s="122"/>
      <c r="R16" s="221"/>
      <c r="S16" s="214"/>
      <c r="T16" s="123"/>
    </row>
    <row r="17" spans="2:20" ht="30" customHeight="1">
      <c r="B17" s="256"/>
      <c r="C17" s="241"/>
      <c r="D17" s="211"/>
      <c r="E17" s="242"/>
      <c r="F17" s="120"/>
      <c r="G17" s="120"/>
      <c r="H17" s="158"/>
      <c r="I17" s="175"/>
      <c r="J17" s="212"/>
      <c r="K17" s="212"/>
      <c r="L17" s="220"/>
      <c r="M17" s="131"/>
      <c r="N17" s="220"/>
      <c r="O17" s="131"/>
      <c r="P17" s="222"/>
      <c r="Q17" s="119"/>
      <c r="R17" s="220"/>
      <c r="S17" s="212"/>
      <c r="T17" s="120"/>
    </row>
    <row r="18" spans="2:20" ht="30" customHeight="1">
      <c r="B18" s="257"/>
      <c r="C18" s="243"/>
      <c r="D18" s="213"/>
      <c r="E18" s="244"/>
      <c r="F18" s="123"/>
      <c r="G18" s="123"/>
      <c r="H18" s="159"/>
      <c r="I18" s="176"/>
      <c r="J18" s="214"/>
      <c r="K18" s="214"/>
      <c r="L18" s="221"/>
      <c r="M18" s="135"/>
      <c r="N18" s="221"/>
      <c r="O18" s="135"/>
      <c r="P18" s="223"/>
      <c r="Q18" s="122"/>
      <c r="R18" s="221"/>
      <c r="S18" s="214"/>
      <c r="T18" s="123"/>
    </row>
    <row r="19" spans="2:20" ht="30" customHeight="1">
      <c r="B19" s="256"/>
      <c r="C19" s="241"/>
      <c r="D19" s="211"/>
      <c r="E19" s="242"/>
      <c r="F19" s="120"/>
      <c r="G19" s="120"/>
      <c r="H19" s="158"/>
      <c r="I19" s="175"/>
      <c r="J19" s="212"/>
      <c r="K19" s="212"/>
      <c r="L19" s="220"/>
      <c r="M19" s="131"/>
      <c r="N19" s="220"/>
      <c r="O19" s="131"/>
      <c r="P19" s="222"/>
      <c r="Q19" s="119"/>
      <c r="R19" s="220"/>
      <c r="S19" s="212"/>
      <c r="T19" s="120"/>
    </row>
  </sheetData>
  <mergeCells count="8">
    <mergeCell ref="B3:J3"/>
    <mergeCell ref="N3:T3"/>
    <mergeCell ref="L4:M4"/>
    <mergeCell ref="N4:O4"/>
    <mergeCell ref="P4:Q4"/>
    <mergeCell ref="R4:S4"/>
    <mergeCell ref="K1:M3"/>
    <mergeCell ref="S1:T1"/>
  </mergeCells>
  <phoneticPr fontId="1"/>
  <conditionalFormatting sqref="D1:D1048576">
    <cfRule type="expression" dxfId="10" priority="1">
      <formula>AND(KEISEN=TRUE,$C1&amp;$D1&amp;$E1&lt;&gt;"")</formula>
    </cfRule>
  </conditionalFormatting>
  <conditionalFormatting sqref="H1:H1048576">
    <cfRule type="expression" dxfId="9" priority="2">
      <formula>AND(ROW()&gt;=5,H1=INT(H1))</formula>
    </cfRule>
    <cfRule type="expression" dxfId="8" priority="3">
      <formula>AND(ROW()&gt;=5,H1&lt;&gt;INT(H1))</formula>
    </cfRule>
  </conditionalFormatting>
  <conditionalFormatting sqref="J1:J1048576">
    <cfRule type="expression" dxfId="7" priority="4">
      <formula>AND(TanDispCtrl&lt;=0, ROW()&gt;=5,J1*10&lt;&gt;INT(J1)*10)</formula>
    </cfRule>
    <cfRule type="expression" dxfId="6" priority="5">
      <formula>AND(TanDispCtrl=1, ROW()&gt;=5,J1*100&lt;&gt;INT(J1)*100)</formula>
    </cfRule>
    <cfRule type="expression" dxfId="5" priority="6">
      <formula>AND(TanDispCtrl = 1, ROW()&gt;=5,J1=INT(J1))</formula>
    </cfRule>
    <cfRule type="expression" dxfId="4" priority="7">
      <formula>AND(TanDispCtrl = 1, ROW()&gt;=5,J1&lt;&gt;INT(J1))</formula>
    </cfRule>
    <cfRule type="expression" dxfId="3" priority="8">
      <formula>AND(TanDispCtrl = 2, ROW()&gt;=5,J1=INT(J1))</formula>
    </cfRule>
    <cfRule type="expression" dxfId="2" priority="9">
      <formula>AND(TanDispCtrl = 2, ROW()&gt;=5,J1&lt;&gt;INT(J1))</formula>
    </cfRule>
  </conditionalFormatting>
  <pageMargins left="0.23622047244094491" right="0.23622047244094491" top="0.74803149606299213" bottom="0.7480314960629921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P25"/>
  <sheetViews>
    <sheetView showGridLines="0" zoomScaleNormal="100" workbookViewId="0"/>
  </sheetViews>
  <sheetFormatPr defaultRowHeight="15.75"/>
  <cols>
    <col min="1" max="1" width="3.625" style="98" customWidth="1"/>
    <col min="2" max="2" width="8.625" style="98" customWidth="1"/>
    <col min="3" max="6" width="12.625" style="98" customWidth="1"/>
    <col min="7" max="10" width="10.625" style="98" customWidth="1"/>
    <col min="11" max="11" width="8.625" style="98" customWidth="1"/>
    <col min="12" max="12" width="8.625" style="113" customWidth="1"/>
    <col min="13" max="13" width="11.875" style="114" customWidth="1"/>
    <col min="14" max="14" width="14.125" style="114" customWidth="1"/>
    <col min="15" max="15" width="30.625" style="98" customWidth="1"/>
    <col min="16" max="16" width="3.625" style="98" customWidth="1"/>
    <col min="17" max="17" width="5.625" style="98" customWidth="1"/>
    <col min="18" max="16384" width="9" style="98"/>
  </cols>
  <sheetData>
    <row r="1" spans="2:16">
      <c r="B1" s="112" t="str">
        <f>BangoMei</f>
        <v>請求番号</v>
      </c>
      <c r="C1" s="215">
        <f>SeikyuNo</f>
        <v>12345678</v>
      </c>
      <c r="I1" s="313" t="s">
        <v>130</v>
      </c>
      <c r="J1" s="313"/>
      <c r="O1" s="217">
        <f>SeikyuOutDate_Text</f>
        <v>43100</v>
      </c>
      <c r="P1" s="115"/>
    </row>
    <row r="2" spans="2:16" ht="5.0999999999999996" customHeight="1">
      <c r="I2" s="313"/>
      <c r="J2" s="313"/>
    </row>
    <row r="3" spans="2:16">
      <c r="B3" s="315" t="str">
        <f>KojiKenmei_Text</f>
        <v>横浜海岸ビル　内装工事</v>
      </c>
      <c r="C3" s="316"/>
      <c r="D3" s="316"/>
      <c r="E3" s="316"/>
      <c r="F3" s="316"/>
      <c r="G3" s="316"/>
      <c r="H3" s="316"/>
      <c r="I3" s="314"/>
      <c r="J3" s="314"/>
      <c r="K3" s="319" t="str">
        <f>Kaisyamei</f>
        <v>株式会社　プラスバイプラス</v>
      </c>
      <c r="L3" s="316"/>
      <c r="M3" s="316"/>
      <c r="N3" s="316"/>
      <c r="O3" s="316"/>
    </row>
    <row r="4" spans="2:16" s="113" customFormat="1">
      <c r="B4" s="116" t="s">
        <v>3</v>
      </c>
      <c r="C4" s="308" t="s">
        <v>4</v>
      </c>
      <c r="D4" s="309"/>
      <c r="E4" s="309"/>
      <c r="F4" s="310"/>
      <c r="G4" s="311" t="s">
        <v>5</v>
      </c>
      <c r="H4" s="311"/>
      <c r="I4" s="311"/>
      <c r="J4" s="311"/>
      <c r="K4" s="116" t="s">
        <v>6</v>
      </c>
      <c r="L4" s="116" t="s">
        <v>7</v>
      </c>
      <c r="M4" s="117" t="s">
        <v>8</v>
      </c>
      <c r="N4" s="117" t="s">
        <v>9</v>
      </c>
      <c r="O4" s="116" t="s">
        <v>1</v>
      </c>
    </row>
    <row r="5" spans="2:16" ht="30" customHeight="1">
      <c r="B5" s="247"/>
      <c r="C5" s="312"/>
      <c r="D5" s="312"/>
      <c r="E5" s="312"/>
      <c r="F5" s="312"/>
      <c r="G5" s="312"/>
      <c r="H5" s="312"/>
      <c r="I5" s="312"/>
      <c r="J5" s="312"/>
      <c r="K5" s="129"/>
      <c r="L5" s="175"/>
      <c r="M5" s="119"/>
      <c r="N5" s="119"/>
      <c r="O5" s="120"/>
    </row>
    <row r="6" spans="2:16" ht="30" customHeight="1">
      <c r="B6" s="248"/>
      <c r="C6" s="317"/>
      <c r="D6" s="317"/>
      <c r="E6" s="317"/>
      <c r="F6" s="317"/>
      <c r="G6" s="317"/>
      <c r="H6" s="317"/>
      <c r="I6" s="317"/>
      <c r="J6" s="317"/>
      <c r="K6" s="133"/>
      <c r="L6" s="176"/>
      <c r="M6" s="122"/>
      <c r="N6" s="122"/>
      <c r="O6" s="123"/>
    </row>
    <row r="7" spans="2:16" ht="30" customHeight="1">
      <c r="B7" s="247"/>
      <c r="C7" s="312"/>
      <c r="D7" s="312"/>
      <c r="E7" s="312"/>
      <c r="F7" s="312"/>
      <c r="G7" s="312"/>
      <c r="H7" s="312"/>
      <c r="I7" s="312"/>
      <c r="J7" s="312"/>
      <c r="K7" s="129"/>
      <c r="L7" s="175"/>
      <c r="M7" s="119"/>
      <c r="N7" s="119"/>
      <c r="O7" s="120"/>
    </row>
    <row r="8" spans="2:16" ht="30" customHeight="1">
      <c r="B8" s="248"/>
      <c r="C8" s="317"/>
      <c r="D8" s="317"/>
      <c r="E8" s="317"/>
      <c r="F8" s="317"/>
      <c r="G8" s="317"/>
      <c r="H8" s="317"/>
      <c r="I8" s="317"/>
      <c r="J8" s="317"/>
      <c r="K8" s="133"/>
      <c r="L8" s="176"/>
      <c r="M8" s="122"/>
      <c r="N8" s="122"/>
      <c r="O8" s="123"/>
    </row>
    <row r="9" spans="2:16" ht="30" customHeight="1">
      <c r="B9" s="247"/>
      <c r="C9" s="312"/>
      <c r="D9" s="312"/>
      <c r="E9" s="312"/>
      <c r="F9" s="312"/>
      <c r="G9" s="312"/>
      <c r="H9" s="312"/>
      <c r="I9" s="312"/>
      <c r="J9" s="312"/>
      <c r="K9" s="129"/>
      <c r="L9" s="175"/>
      <c r="M9" s="119"/>
      <c r="N9" s="119"/>
      <c r="O9" s="120"/>
    </row>
    <row r="10" spans="2:16" ht="30" customHeight="1">
      <c r="B10" s="248"/>
      <c r="C10" s="317"/>
      <c r="D10" s="317"/>
      <c r="E10" s="317"/>
      <c r="F10" s="317"/>
      <c r="G10" s="317"/>
      <c r="H10" s="317"/>
      <c r="I10" s="317"/>
      <c r="J10" s="317"/>
      <c r="K10" s="133"/>
      <c r="L10" s="176"/>
      <c r="M10" s="122"/>
      <c r="N10" s="122"/>
      <c r="O10" s="123"/>
    </row>
    <row r="11" spans="2:16" ht="30" customHeight="1">
      <c r="B11" s="247"/>
      <c r="C11" s="312"/>
      <c r="D11" s="312"/>
      <c r="E11" s="312"/>
      <c r="F11" s="312"/>
      <c r="G11" s="312"/>
      <c r="H11" s="312"/>
      <c r="I11" s="312"/>
      <c r="J11" s="312"/>
      <c r="K11" s="129"/>
      <c r="L11" s="175"/>
      <c r="M11" s="119"/>
      <c r="N11" s="119"/>
      <c r="O11" s="120"/>
    </row>
    <row r="12" spans="2:16" ht="30" customHeight="1">
      <c r="B12" s="248"/>
      <c r="C12" s="317"/>
      <c r="D12" s="317"/>
      <c r="E12" s="317"/>
      <c r="F12" s="317"/>
      <c r="G12" s="317"/>
      <c r="H12" s="317"/>
      <c r="I12" s="317"/>
      <c r="J12" s="317"/>
      <c r="K12" s="133"/>
      <c r="L12" s="176"/>
      <c r="M12" s="122"/>
      <c r="N12" s="122"/>
      <c r="O12" s="123"/>
    </row>
    <row r="13" spans="2:16" ht="30" customHeight="1">
      <c r="B13" s="247"/>
      <c r="C13" s="312"/>
      <c r="D13" s="312"/>
      <c r="E13" s="312"/>
      <c r="F13" s="312"/>
      <c r="G13" s="312"/>
      <c r="H13" s="312"/>
      <c r="I13" s="312"/>
      <c r="J13" s="312"/>
      <c r="K13" s="129"/>
      <c r="L13" s="175"/>
      <c r="M13" s="119"/>
      <c r="N13" s="119"/>
      <c r="O13" s="120"/>
    </row>
    <row r="14" spans="2:16" ht="30" customHeight="1">
      <c r="B14" s="248"/>
      <c r="C14" s="317"/>
      <c r="D14" s="317"/>
      <c r="E14" s="317"/>
      <c r="F14" s="317"/>
      <c r="G14" s="317"/>
      <c r="H14" s="317"/>
      <c r="I14" s="317"/>
      <c r="J14" s="317"/>
      <c r="K14" s="133"/>
      <c r="L14" s="176"/>
      <c r="M14" s="122"/>
      <c r="N14" s="122"/>
      <c r="O14" s="123"/>
    </row>
    <row r="15" spans="2:16" ht="30" customHeight="1">
      <c r="B15" s="247"/>
      <c r="C15" s="312"/>
      <c r="D15" s="312"/>
      <c r="E15" s="312"/>
      <c r="F15" s="312"/>
      <c r="G15" s="312"/>
      <c r="H15" s="312"/>
      <c r="I15" s="312"/>
      <c r="J15" s="312"/>
      <c r="K15" s="129"/>
      <c r="L15" s="175"/>
      <c r="M15" s="119"/>
      <c r="N15" s="119"/>
      <c r="O15" s="120"/>
    </row>
    <row r="16" spans="2:16" ht="30" customHeight="1">
      <c r="B16" s="248"/>
      <c r="C16" s="317"/>
      <c r="D16" s="317"/>
      <c r="E16" s="317"/>
      <c r="F16" s="317"/>
      <c r="G16" s="317"/>
      <c r="H16" s="317"/>
      <c r="I16" s="317"/>
      <c r="J16" s="317"/>
      <c r="K16" s="133"/>
      <c r="L16" s="176"/>
      <c r="M16" s="122"/>
      <c r="N16" s="122"/>
      <c r="O16" s="123"/>
    </row>
    <row r="17" spans="2:15" ht="30" customHeight="1">
      <c r="B17" s="247"/>
      <c r="C17" s="312"/>
      <c r="D17" s="312"/>
      <c r="E17" s="312"/>
      <c r="F17" s="312"/>
      <c r="G17" s="312"/>
      <c r="H17" s="312"/>
      <c r="I17" s="312"/>
      <c r="J17" s="312"/>
      <c r="K17" s="129"/>
      <c r="L17" s="175"/>
      <c r="M17" s="119"/>
      <c r="N17" s="119"/>
      <c r="O17" s="120"/>
    </row>
    <row r="18" spans="2:15" ht="30" customHeight="1">
      <c r="B18" s="248"/>
      <c r="C18" s="317"/>
      <c r="D18" s="317"/>
      <c r="E18" s="317"/>
      <c r="F18" s="317"/>
      <c r="G18" s="317"/>
      <c r="H18" s="317"/>
      <c r="I18" s="317"/>
      <c r="J18" s="317"/>
      <c r="K18" s="133"/>
      <c r="L18" s="176"/>
      <c r="M18" s="122"/>
      <c r="N18" s="122"/>
      <c r="O18" s="123"/>
    </row>
    <row r="19" spans="2:15" ht="30" customHeight="1">
      <c r="B19" s="247"/>
      <c r="C19" s="312"/>
      <c r="D19" s="312"/>
      <c r="E19" s="312"/>
      <c r="F19" s="312"/>
      <c r="G19" s="312"/>
      <c r="H19" s="312"/>
      <c r="I19" s="312"/>
      <c r="J19" s="312"/>
      <c r="K19" s="129"/>
      <c r="L19" s="175"/>
      <c r="M19" s="119"/>
      <c r="N19" s="119"/>
      <c r="O19" s="120"/>
    </row>
    <row r="20" spans="2:15" ht="30" customHeight="1">
      <c r="B20" s="248"/>
      <c r="C20" s="317"/>
      <c r="D20" s="317"/>
      <c r="E20" s="317"/>
      <c r="F20" s="317"/>
      <c r="G20" s="317"/>
      <c r="H20" s="317"/>
      <c r="I20" s="317"/>
      <c r="J20" s="317"/>
      <c r="K20" s="133"/>
      <c r="L20" s="176"/>
      <c r="M20" s="122"/>
      <c r="N20" s="122"/>
      <c r="O20" s="123"/>
    </row>
    <row r="21" spans="2:15" ht="30" customHeight="1">
      <c r="B21" s="247"/>
      <c r="C21" s="312"/>
      <c r="D21" s="312"/>
      <c r="E21" s="312"/>
      <c r="F21" s="312"/>
      <c r="G21" s="312"/>
      <c r="H21" s="312"/>
      <c r="I21" s="312"/>
      <c r="J21" s="312"/>
      <c r="K21" s="129"/>
      <c r="L21" s="175"/>
      <c r="M21" s="119"/>
      <c r="N21" s="119"/>
      <c r="O21" s="120"/>
    </row>
    <row r="22" spans="2:15" ht="30" customHeight="1">
      <c r="B22" s="248"/>
      <c r="C22" s="317"/>
      <c r="D22" s="317"/>
      <c r="E22" s="317"/>
      <c r="F22" s="317"/>
      <c r="G22" s="317"/>
      <c r="H22" s="318"/>
      <c r="I22" s="318"/>
      <c r="J22" s="318"/>
      <c r="K22" s="133"/>
      <c r="L22" s="176"/>
      <c r="M22" s="122"/>
      <c r="N22" s="122"/>
      <c r="O22" s="123"/>
    </row>
    <row r="23" spans="2:15" ht="30" customHeight="1">
      <c r="B23" s="247"/>
      <c r="C23" s="312"/>
      <c r="D23" s="312"/>
      <c r="E23" s="312"/>
      <c r="F23" s="312"/>
      <c r="G23" s="312"/>
      <c r="H23" s="312"/>
      <c r="I23" s="312"/>
      <c r="J23" s="312"/>
      <c r="K23" s="129"/>
      <c r="L23" s="175"/>
      <c r="M23" s="119"/>
      <c r="N23" s="119"/>
      <c r="O23" s="120"/>
    </row>
    <row r="24" spans="2:15" ht="30" customHeight="1">
      <c r="B24" s="248"/>
      <c r="C24" s="317"/>
      <c r="D24" s="317"/>
      <c r="E24" s="317"/>
      <c r="F24" s="317"/>
      <c r="G24" s="317"/>
      <c r="H24" s="317"/>
      <c r="I24" s="317"/>
      <c r="J24" s="317"/>
      <c r="K24" s="133"/>
      <c r="L24" s="176"/>
      <c r="M24" s="122"/>
      <c r="N24" s="122"/>
      <c r="O24" s="123"/>
    </row>
    <row r="25" spans="2:15">
      <c r="B25" s="124"/>
      <c r="C25" s="125"/>
      <c r="D25" s="125"/>
      <c r="E25" s="125"/>
      <c r="F25" s="125"/>
      <c r="G25" s="125"/>
      <c r="H25" s="125"/>
      <c r="I25" s="125"/>
      <c r="J25" s="125"/>
      <c r="K25" s="125"/>
      <c r="L25" s="126"/>
      <c r="M25" s="127"/>
      <c r="N25" s="127"/>
      <c r="O25" s="128"/>
    </row>
  </sheetData>
  <mergeCells count="45">
    <mergeCell ref="K3:O3"/>
    <mergeCell ref="C20:F20"/>
    <mergeCell ref="G20:J20"/>
    <mergeCell ref="C23:F23"/>
    <mergeCell ref="G23:J23"/>
    <mergeCell ref="C18:F18"/>
    <mergeCell ref="G18:J18"/>
    <mergeCell ref="C19:F19"/>
    <mergeCell ref="G19:J19"/>
    <mergeCell ref="C12:F12"/>
    <mergeCell ref="G12:J12"/>
    <mergeCell ref="C13:F13"/>
    <mergeCell ref="G13:J13"/>
    <mergeCell ref="C14:F14"/>
    <mergeCell ref="G14:J14"/>
    <mergeCell ref="C15:F15"/>
    <mergeCell ref="C24:F24"/>
    <mergeCell ref="G24:J24"/>
    <mergeCell ref="C22:F22"/>
    <mergeCell ref="G22:J22"/>
    <mergeCell ref="C21:F21"/>
    <mergeCell ref="G21:J21"/>
    <mergeCell ref="G15:J15"/>
    <mergeCell ref="C16:F16"/>
    <mergeCell ref="G16:J16"/>
    <mergeCell ref="C17:F17"/>
    <mergeCell ref="G17:J17"/>
    <mergeCell ref="C9:F9"/>
    <mergeCell ref="G9:J9"/>
    <mergeCell ref="C10:F10"/>
    <mergeCell ref="G10:J10"/>
    <mergeCell ref="C11:F11"/>
    <mergeCell ref="G11:J11"/>
    <mergeCell ref="C6:F6"/>
    <mergeCell ref="G6:J6"/>
    <mergeCell ref="C7:F7"/>
    <mergeCell ref="G7:J7"/>
    <mergeCell ref="C8:F8"/>
    <mergeCell ref="G8:J8"/>
    <mergeCell ref="C4:F4"/>
    <mergeCell ref="G4:J4"/>
    <mergeCell ref="C5:F5"/>
    <mergeCell ref="G5:J5"/>
    <mergeCell ref="I1:J3"/>
    <mergeCell ref="B3:H3"/>
  </mergeCells>
  <phoneticPr fontId="1"/>
  <conditionalFormatting sqref="K1:K1048576">
    <cfRule type="expression" dxfId="159" priority="1">
      <formula>AND(ROW()&gt;=5,K1=INT(K1))</formula>
    </cfRule>
    <cfRule type="expression" dxfId="158" priority="2">
      <formula>AND(ROW()&gt;=5,K1&lt;&gt;INT(K1))</formula>
    </cfRule>
  </conditionalFormatting>
  <conditionalFormatting sqref="M1:M1048576">
    <cfRule type="expression" dxfId="157" priority="3">
      <formula>AND(TanDispCtrl&lt;=0, ROW()&gt;=5,M1*10&lt;&gt;INT(M1)*10)</formula>
    </cfRule>
    <cfRule type="expression" dxfId="156" priority="4">
      <formula>AND(TanDispCtrl=1, ROW()&gt;=5,M1*100&lt;&gt;INT(M1)*100)</formula>
    </cfRule>
    <cfRule type="expression" dxfId="155" priority="5">
      <formula>AND(TanDispCtrl = 1, ROW()&gt;=5,M1=INT(M1))</formula>
    </cfRule>
    <cfRule type="expression" dxfId="154" priority="6">
      <formula>AND(TanDispCtrl = 1, ROW()&gt;=5,M1&lt;&gt;INT(M1))</formula>
    </cfRule>
    <cfRule type="expression" dxfId="153" priority="7">
      <formula>AND(TanDispCtrl = 2, ROW()&gt;=5,M1=INT(M1))</formula>
    </cfRule>
    <cfRule type="expression" dxfId="152" priority="8">
      <formula>AND(TanDispCtrl = 2, ROW()&gt;=5,M1&lt;&gt;INT(M1))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9" orientation="landscape" horizontalDpi="300" verticalDpi="300" r:id="rId1"/>
  <rowBreaks count="1" manualBreakCount="1">
    <brk id="25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N25"/>
  <sheetViews>
    <sheetView showGridLines="0" zoomScaleNormal="100" workbookViewId="0"/>
  </sheetViews>
  <sheetFormatPr defaultRowHeight="15.75"/>
  <cols>
    <col min="1" max="1" width="3.625" style="98" customWidth="1"/>
    <col min="2" max="2" width="7.5" style="98" customWidth="1"/>
    <col min="3" max="3" width="16.875" style="98" customWidth="1"/>
    <col min="4" max="4" width="18.5" style="98" customWidth="1"/>
    <col min="5" max="5" width="5.125" style="98" customWidth="1"/>
    <col min="6" max="6" width="5.25" style="98" customWidth="1"/>
    <col min="7" max="7" width="7.75" style="98" customWidth="1"/>
    <col min="8" max="8" width="11.625" style="98" customWidth="1"/>
    <col min="9" max="9" width="10.875" style="98" customWidth="1"/>
    <col min="10" max="10" width="10.75" style="98" customWidth="1"/>
    <col min="11" max="11" width="10.875" style="98" customWidth="1"/>
    <col min="12" max="12" width="10.5" style="113" customWidth="1"/>
    <col min="13" max="13" width="19.75" style="114" customWidth="1"/>
    <col min="14" max="16384" width="9" style="98"/>
  </cols>
  <sheetData>
    <row r="1" spans="2:13">
      <c r="B1" s="112" t="str">
        <f>BangoMei</f>
        <v>請求番号</v>
      </c>
      <c r="C1" s="215">
        <f>SeikyuNo</f>
        <v>12345678</v>
      </c>
      <c r="G1" s="320" t="s">
        <v>130</v>
      </c>
      <c r="H1" s="320"/>
      <c r="M1" s="216">
        <f>SeikyuOutDate_Text</f>
        <v>43100</v>
      </c>
    </row>
    <row r="2" spans="2:13" ht="5.0999999999999996" customHeight="1">
      <c r="G2" s="320"/>
      <c r="H2" s="320"/>
    </row>
    <row r="3" spans="2:13">
      <c r="B3" s="315" t="str">
        <f>KojiKenmei_Text</f>
        <v>横浜海岸ビル　内装工事</v>
      </c>
      <c r="C3" s="316"/>
      <c r="D3" s="316"/>
      <c r="E3" s="316"/>
      <c r="F3" s="316"/>
      <c r="G3" s="321"/>
      <c r="H3" s="321"/>
      <c r="I3" s="319" t="str">
        <f>Kaisyamei</f>
        <v>株式会社　プラスバイプラス</v>
      </c>
      <c r="J3" s="316"/>
      <c r="K3" s="316"/>
      <c r="L3" s="316"/>
      <c r="M3" s="316"/>
    </row>
    <row r="4" spans="2:13" s="113" customFormat="1">
      <c r="B4" s="116" t="s">
        <v>3</v>
      </c>
      <c r="C4" s="116" t="s">
        <v>4</v>
      </c>
      <c r="D4" s="116" t="s">
        <v>5</v>
      </c>
      <c r="E4" s="116" t="s">
        <v>6</v>
      </c>
      <c r="F4" s="116" t="s">
        <v>7</v>
      </c>
      <c r="G4" s="116" t="s">
        <v>8</v>
      </c>
      <c r="H4" s="116" t="s">
        <v>9</v>
      </c>
      <c r="I4" s="116" t="s">
        <v>44</v>
      </c>
      <c r="J4" s="116" t="s">
        <v>45</v>
      </c>
      <c r="K4" s="116" t="s">
        <v>46</v>
      </c>
      <c r="L4" s="116" t="s">
        <v>47</v>
      </c>
      <c r="M4" s="117" t="s">
        <v>1</v>
      </c>
    </row>
    <row r="5" spans="2:13" ht="26.1" customHeight="1">
      <c r="B5" s="247"/>
      <c r="C5" s="120"/>
      <c r="D5" s="120"/>
      <c r="E5" s="129"/>
      <c r="F5" s="130"/>
      <c r="G5" s="131"/>
      <c r="H5" s="131"/>
      <c r="I5" s="131"/>
      <c r="J5" s="131"/>
      <c r="K5" s="131"/>
      <c r="L5" s="131"/>
      <c r="M5" s="132"/>
    </row>
    <row r="6" spans="2:13" ht="26.1" customHeight="1">
      <c r="B6" s="248"/>
      <c r="C6" s="123"/>
      <c r="D6" s="123"/>
      <c r="E6" s="133"/>
      <c r="F6" s="134"/>
      <c r="G6" s="135"/>
      <c r="H6" s="135"/>
      <c r="I6" s="135"/>
      <c r="J6" s="135"/>
      <c r="K6" s="135"/>
      <c r="L6" s="135"/>
      <c r="M6" s="136"/>
    </row>
    <row r="7" spans="2:13" ht="26.1" customHeight="1">
      <c r="B7" s="247"/>
      <c r="C7" s="120"/>
      <c r="D7" s="120"/>
      <c r="E7" s="129"/>
      <c r="F7" s="130"/>
      <c r="G7" s="131"/>
      <c r="H7" s="131"/>
      <c r="I7" s="131"/>
      <c r="J7" s="131"/>
      <c r="K7" s="131"/>
      <c r="L7" s="131"/>
      <c r="M7" s="132"/>
    </row>
    <row r="8" spans="2:13" ht="26.1" customHeight="1">
      <c r="B8" s="248"/>
      <c r="C8" s="123"/>
      <c r="D8" s="123"/>
      <c r="E8" s="133"/>
      <c r="F8" s="134"/>
      <c r="G8" s="135"/>
      <c r="H8" s="135"/>
      <c r="I8" s="135"/>
      <c r="J8" s="135"/>
      <c r="K8" s="135"/>
      <c r="L8" s="135"/>
      <c r="M8" s="136"/>
    </row>
    <row r="9" spans="2:13" ht="26.1" customHeight="1">
      <c r="B9" s="247"/>
      <c r="C9" s="120"/>
      <c r="D9" s="120"/>
      <c r="E9" s="129"/>
      <c r="F9" s="130"/>
      <c r="G9" s="131"/>
      <c r="H9" s="131"/>
      <c r="I9" s="131"/>
      <c r="J9" s="131"/>
      <c r="K9" s="131"/>
      <c r="L9" s="131"/>
      <c r="M9" s="132"/>
    </row>
    <row r="10" spans="2:13" ht="26.1" customHeight="1">
      <c r="B10" s="248"/>
      <c r="C10" s="123"/>
      <c r="D10" s="123"/>
      <c r="E10" s="133"/>
      <c r="F10" s="134"/>
      <c r="G10" s="135"/>
      <c r="H10" s="135"/>
      <c r="I10" s="135"/>
      <c r="J10" s="135"/>
      <c r="K10" s="135"/>
      <c r="L10" s="135"/>
      <c r="M10" s="136"/>
    </row>
    <row r="11" spans="2:13" ht="26.1" customHeight="1">
      <c r="B11" s="247"/>
      <c r="C11" s="120"/>
      <c r="D11" s="120"/>
      <c r="E11" s="129"/>
      <c r="F11" s="130"/>
      <c r="G11" s="131"/>
      <c r="H11" s="131"/>
      <c r="I11" s="131"/>
      <c r="J11" s="131"/>
      <c r="K11" s="131"/>
      <c r="L11" s="131"/>
      <c r="M11" s="132"/>
    </row>
    <row r="12" spans="2:13" ht="26.1" customHeight="1">
      <c r="B12" s="248"/>
      <c r="C12" s="123"/>
      <c r="D12" s="123"/>
      <c r="E12" s="133"/>
      <c r="F12" s="134"/>
      <c r="G12" s="135"/>
      <c r="H12" s="135"/>
      <c r="I12" s="135"/>
      <c r="J12" s="135"/>
      <c r="K12" s="135"/>
      <c r="L12" s="135"/>
      <c r="M12" s="136"/>
    </row>
    <row r="13" spans="2:13" ht="26.1" customHeight="1">
      <c r="B13" s="247"/>
      <c r="C13" s="120"/>
      <c r="D13" s="120"/>
      <c r="E13" s="129"/>
      <c r="F13" s="130"/>
      <c r="G13" s="131"/>
      <c r="H13" s="131"/>
      <c r="I13" s="131"/>
      <c r="J13" s="131"/>
      <c r="K13" s="131"/>
      <c r="L13" s="131"/>
      <c r="M13" s="132"/>
    </row>
    <row r="14" spans="2:13" ht="26.1" customHeight="1">
      <c r="B14" s="248"/>
      <c r="C14" s="123"/>
      <c r="D14" s="123"/>
      <c r="E14" s="133"/>
      <c r="F14" s="134"/>
      <c r="G14" s="135"/>
      <c r="H14" s="135"/>
      <c r="I14" s="135"/>
      <c r="J14" s="135"/>
      <c r="K14" s="135"/>
      <c r="L14" s="135"/>
      <c r="M14" s="136"/>
    </row>
    <row r="15" spans="2:13" ht="26.1" customHeight="1">
      <c r="B15" s="247"/>
      <c r="C15" s="120"/>
      <c r="D15" s="120"/>
      <c r="E15" s="129"/>
      <c r="F15" s="130"/>
      <c r="G15" s="131"/>
      <c r="H15" s="131"/>
      <c r="I15" s="131"/>
      <c r="J15" s="131"/>
      <c r="K15" s="131"/>
      <c r="L15" s="131"/>
      <c r="M15" s="132"/>
    </row>
    <row r="16" spans="2:13" ht="26.1" customHeight="1">
      <c r="B16" s="248"/>
      <c r="C16" s="123"/>
      <c r="D16" s="123"/>
      <c r="E16" s="133"/>
      <c r="F16" s="134"/>
      <c r="G16" s="135"/>
      <c r="H16" s="135"/>
      <c r="I16" s="135"/>
      <c r="J16" s="135"/>
      <c r="K16" s="135"/>
      <c r="L16" s="135"/>
      <c r="M16" s="136"/>
    </row>
    <row r="17" spans="2:14" ht="26.1" customHeight="1">
      <c r="B17" s="247"/>
      <c r="C17" s="120"/>
      <c r="D17" s="120"/>
      <c r="E17" s="129"/>
      <c r="F17" s="130"/>
      <c r="G17" s="131"/>
      <c r="H17" s="131"/>
      <c r="I17" s="131"/>
      <c r="J17" s="131"/>
      <c r="K17" s="131"/>
      <c r="L17" s="131"/>
      <c r="M17" s="132"/>
    </row>
    <row r="18" spans="2:14" ht="26.1" customHeight="1">
      <c r="B18" s="248"/>
      <c r="C18" s="123"/>
      <c r="D18" s="123"/>
      <c r="E18" s="133"/>
      <c r="F18" s="134"/>
      <c r="G18" s="135"/>
      <c r="H18" s="135"/>
      <c r="I18" s="135"/>
      <c r="J18" s="135"/>
      <c r="K18" s="135"/>
      <c r="L18" s="135"/>
      <c r="M18" s="136"/>
    </row>
    <row r="19" spans="2:14" ht="26.1" customHeight="1">
      <c r="B19" s="247"/>
      <c r="C19" s="120"/>
      <c r="D19" s="120"/>
      <c r="E19" s="129"/>
      <c r="F19" s="130"/>
      <c r="G19" s="131"/>
      <c r="H19" s="131"/>
      <c r="I19" s="131"/>
      <c r="J19" s="131"/>
      <c r="K19" s="131"/>
      <c r="L19" s="131"/>
      <c r="M19" s="132"/>
    </row>
    <row r="20" spans="2:14" ht="26.1" customHeight="1">
      <c r="B20" s="248"/>
      <c r="C20" s="123"/>
      <c r="D20" s="123"/>
      <c r="E20" s="133"/>
      <c r="F20" s="134"/>
      <c r="G20" s="135"/>
      <c r="H20" s="135"/>
      <c r="I20" s="135"/>
      <c r="J20" s="135"/>
      <c r="K20" s="135"/>
      <c r="L20" s="135"/>
      <c r="M20" s="136"/>
    </row>
    <row r="21" spans="2:14" ht="26.1" customHeight="1">
      <c r="B21" s="247"/>
      <c r="C21" s="120"/>
      <c r="D21" s="120"/>
      <c r="E21" s="129"/>
      <c r="F21" s="130"/>
      <c r="G21" s="131"/>
      <c r="H21" s="131"/>
      <c r="I21" s="131"/>
      <c r="J21" s="131"/>
      <c r="K21" s="131"/>
      <c r="L21" s="131"/>
      <c r="M21" s="132"/>
    </row>
    <row r="22" spans="2:14">
      <c r="B22" s="124"/>
      <c r="C22" s="125"/>
      <c r="D22" s="125"/>
      <c r="E22" s="125"/>
      <c r="F22" s="125"/>
      <c r="G22" s="126" t="s">
        <v>12</v>
      </c>
      <c r="H22" s="137"/>
      <c r="I22" s="137"/>
      <c r="J22" s="137"/>
      <c r="K22" s="137"/>
      <c r="L22" s="138"/>
      <c r="M22" s="139"/>
    </row>
    <row r="25" spans="2:14">
      <c r="N25" s="249"/>
    </row>
  </sheetData>
  <mergeCells count="3">
    <mergeCell ref="G1:H3"/>
    <mergeCell ref="B3:F3"/>
    <mergeCell ref="I3:M3"/>
  </mergeCells>
  <phoneticPr fontId="1"/>
  <conditionalFormatting sqref="E1:E1048576">
    <cfRule type="expression" dxfId="151" priority="1">
      <formula>AND(ROW()&gt;=5,E1=INT(E1))</formula>
    </cfRule>
    <cfRule type="expression" dxfId="150" priority="2">
      <formula>AND(ROW()&gt;=5,E1&lt;&gt;INT(E1))</formula>
    </cfRule>
  </conditionalFormatting>
  <conditionalFormatting sqref="G1:G1048576">
    <cfRule type="expression" dxfId="149" priority="3">
      <formula>AND(TanDispCtrl&lt;=0, ROW()&gt;=5,G1*10&lt;&gt;INT(G1)*10)</formula>
    </cfRule>
    <cfRule type="expression" dxfId="148" priority="4">
      <formula>AND(TanDispCtrl=1, ROW()&gt;=5,G1*100&lt;&gt;INT(G1)*100)</formula>
    </cfRule>
    <cfRule type="expression" dxfId="147" priority="5">
      <formula>AND(TanDispCtrl = 1, ROW()&gt;=5,G1=INT(G1))</formula>
    </cfRule>
    <cfRule type="expression" dxfId="146" priority="6">
      <formula>AND(TanDispCtrl = 1, ROW()&gt;=5,G1&lt;&gt;INT(G1))</formula>
    </cfRule>
    <cfRule type="expression" dxfId="145" priority="7">
      <formula>AND(TanDispCtrl = 2, ROW()&gt;=5,G1=INT(G1))</formula>
    </cfRule>
    <cfRule type="expression" dxfId="144" priority="8">
      <formula>AND(TanDispCtrl = 2, ROW()&gt;=5,G1&lt;&gt;INT(G1))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300" verticalDpi="300" r:id="rId1"/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B1:S24"/>
  <sheetViews>
    <sheetView showGridLines="0" zoomScale="90" zoomScaleNormal="90" workbookViewId="0"/>
  </sheetViews>
  <sheetFormatPr defaultRowHeight="15.75"/>
  <cols>
    <col min="1" max="1" width="3.625" style="98" customWidth="1"/>
    <col min="2" max="2" width="5.625" style="98" customWidth="1"/>
    <col min="3" max="5" width="3.625" style="98" customWidth="1"/>
    <col min="6" max="9" width="12.625" style="98" customWidth="1"/>
    <col min="10" max="12" width="10.625" style="98" customWidth="1"/>
    <col min="13" max="13" width="4.625" style="98" customWidth="1"/>
    <col min="14" max="14" width="8.625" style="98" customWidth="1"/>
    <col min="15" max="15" width="8.625" style="113" customWidth="1"/>
    <col min="16" max="16" width="11.875" style="114" customWidth="1"/>
    <col min="17" max="17" width="14.125" style="114" customWidth="1"/>
    <col min="18" max="18" width="30.625" style="98" customWidth="1"/>
    <col min="19" max="19" width="3.625" style="98" customWidth="1"/>
    <col min="20" max="20" width="5.625" style="98" customWidth="1"/>
    <col min="21" max="16384" width="9" style="98"/>
  </cols>
  <sheetData>
    <row r="1" spans="2:19">
      <c r="B1" s="236" t="str">
        <f xml:space="preserve"> "請求番号　　" &amp; SeikyuNo</f>
        <v>請求番号　　12345678</v>
      </c>
      <c r="C1" s="236"/>
      <c r="D1" s="236"/>
      <c r="E1" s="236"/>
      <c r="F1" s="215"/>
      <c r="K1" s="320" t="s">
        <v>132</v>
      </c>
      <c r="L1" s="320"/>
      <c r="M1" s="320"/>
      <c r="R1" s="217">
        <f>SeikyuOutDate_Text</f>
        <v>43100</v>
      </c>
      <c r="S1" s="115"/>
    </row>
    <row r="2" spans="2:19" ht="5.0999999999999996" customHeight="1">
      <c r="K2" s="320"/>
      <c r="L2" s="320"/>
      <c r="M2" s="320"/>
    </row>
    <row r="3" spans="2:19">
      <c r="B3" s="315" t="str">
        <f>KojiKenmei_Text</f>
        <v>横浜海岸ビル　内装工事</v>
      </c>
      <c r="C3" s="316"/>
      <c r="D3" s="316"/>
      <c r="E3" s="316"/>
      <c r="F3" s="316"/>
      <c r="G3" s="316"/>
      <c r="H3" s="316"/>
      <c r="I3" s="316"/>
      <c r="J3" s="316"/>
      <c r="K3" s="321"/>
      <c r="L3" s="321"/>
      <c r="M3" s="321"/>
      <c r="N3" s="319" t="str">
        <f>Kaisyamei</f>
        <v>株式会社　プラスバイプラス</v>
      </c>
      <c r="O3" s="316"/>
      <c r="P3" s="316"/>
      <c r="Q3" s="316"/>
      <c r="R3" s="316"/>
    </row>
    <row r="4" spans="2:19" s="113" customFormat="1" ht="30" customHeight="1">
      <c r="B4" s="140" t="s">
        <v>10</v>
      </c>
      <c r="C4" s="239" t="s">
        <v>11</v>
      </c>
      <c r="D4" s="240"/>
      <c r="E4" s="240"/>
      <c r="F4" s="308" t="s">
        <v>4</v>
      </c>
      <c r="G4" s="309"/>
      <c r="H4" s="309"/>
      <c r="I4" s="310"/>
      <c r="J4" s="311" t="s">
        <v>5</v>
      </c>
      <c r="K4" s="311"/>
      <c r="L4" s="311"/>
      <c r="M4" s="311"/>
      <c r="N4" s="116" t="s">
        <v>6</v>
      </c>
      <c r="O4" s="116" t="s">
        <v>7</v>
      </c>
      <c r="P4" s="117" t="s">
        <v>8</v>
      </c>
      <c r="Q4" s="117" t="s">
        <v>9</v>
      </c>
      <c r="R4" s="116" t="s">
        <v>1</v>
      </c>
    </row>
    <row r="5" spans="2:19" ht="30" customHeight="1">
      <c r="B5" s="247"/>
      <c r="C5" s="250"/>
      <c r="D5" s="251"/>
      <c r="E5" s="252"/>
      <c r="F5" s="312"/>
      <c r="G5" s="312"/>
      <c r="H5" s="312"/>
      <c r="I5" s="312"/>
      <c r="J5" s="312"/>
      <c r="K5" s="312"/>
      <c r="L5" s="312"/>
      <c r="M5" s="312"/>
      <c r="N5" s="129"/>
      <c r="O5" s="175"/>
      <c r="P5" s="119"/>
      <c r="Q5" s="141"/>
      <c r="R5" s="120"/>
    </row>
    <row r="6" spans="2:19" ht="30" customHeight="1">
      <c r="B6" s="248"/>
      <c r="C6" s="253"/>
      <c r="D6" s="254"/>
      <c r="E6" s="255"/>
      <c r="F6" s="317"/>
      <c r="G6" s="317"/>
      <c r="H6" s="317"/>
      <c r="I6" s="317"/>
      <c r="J6" s="317"/>
      <c r="K6" s="317"/>
      <c r="L6" s="317"/>
      <c r="M6" s="317"/>
      <c r="N6" s="133"/>
      <c r="O6" s="176"/>
      <c r="P6" s="122"/>
      <c r="Q6" s="142"/>
      <c r="R6" s="123"/>
    </row>
    <row r="7" spans="2:19" ht="30" customHeight="1">
      <c r="B7" s="247"/>
      <c r="C7" s="250"/>
      <c r="D7" s="251"/>
      <c r="E7" s="252"/>
      <c r="F7" s="312"/>
      <c r="G7" s="312"/>
      <c r="H7" s="312"/>
      <c r="I7" s="312"/>
      <c r="J7" s="312"/>
      <c r="K7" s="312"/>
      <c r="L7" s="312"/>
      <c r="M7" s="312"/>
      <c r="N7" s="129"/>
      <c r="O7" s="175"/>
      <c r="P7" s="119"/>
      <c r="Q7" s="141"/>
      <c r="R7" s="120"/>
    </row>
    <row r="8" spans="2:19" ht="30" customHeight="1">
      <c r="B8" s="248"/>
      <c r="C8" s="253"/>
      <c r="D8" s="254"/>
      <c r="E8" s="255"/>
      <c r="F8" s="317"/>
      <c r="G8" s="317"/>
      <c r="H8" s="317"/>
      <c r="I8" s="317"/>
      <c r="J8" s="317"/>
      <c r="K8" s="317"/>
      <c r="L8" s="317"/>
      <c r="M8" s="317"/>
      <c r="N8" s="133"/>
      <c r="O8" s="176"/>
      <c r="P8" s="122"/>
      <c r="Q8" s="142"/>
      <c r="R8" s="123"/>
    </row>
    <row r="9" spans="2:19" ht="30" customHeight="1">
      <c r="B9" s="247"/>
      <c r="C9" s="250"/>
      <c r="D9" s="251"/>
      <c r="E9" s="252"/>
      <c r="F9" s="312"/>
      <c r="G9" s="312"/>
      <c r="H9" s="312"/>
      <c r="I9" s="312"/>
      <c r="J9" s="312"/>
      <c r="K9" s="312"/>
      <c r="L9" s="312"/>
      <c r="M9" s="312"/>
      <c r="N9" s="129"/>
      <c r="O9" s="175"/>
      <c r="P9" s="119"/>
      <c r="Q9" s="141"/>
      <c r="R9" s="120"/>
    </row>
    <row r="10" spans="2:19" ht="30" customHeight="1">
      <c r="B10" s="248"/>
      <c r="C10" s="253"/>
      <c r="D10" s="254"/>
      <c r="E10" s="255"/>
      <c r="F10" s="317"/>
      <c r="G10" s="317"/>
      <c r="H10" s="317"/>
      <c r="I10" s="317"/>
      <c r="J10" s="317"/>
      <c r="K10" s="317"/>
      <c r="L10" s="317"/>
      <c r="M10" s="317"/>
      <c r="N10" s="133"/>
      <c r="O10" s="176"/>
      <c r="P10" s="122"/>
      <c r="Q10" s="142"/>
      <c r="R10" s="123"/>
    </row>
    <row r="11" spans="2:19" ht="30" customHeight="1">
      <c r="B11" s="247"/>
      <c r="C11" s="250"/>
      <c r="D11" s="251"/>
      <c r="E11" s="252"/>
      <c r="F11" s="312"/>
      <c r="G11" s="312"/>
      <c r="H11" s="312"/>
      <c r="I11" s="312"/>
      <c r="J11" s="312"/>
      <c r="K11" s="312"/>
      <c r="L11" s="312"/>
      <c r="M11" s="312"/>
      <c r="N11" s="129"/>
      <c r="O11" s="175"/>
      <c r="P11" s="119"/>
      <c r="Q11" s="141"/>
      <c r="R11" s="120"/>
    </row>
    <row r="12" spans="2:19" ht="30" customHeight="1">
      <c r="B12" s="248"/>
      <c r="C12" s="253"/>
      <c r="D12" s="254"/>
      <c r="E12" s="255"/>
      <c r="F12" s="317"/>
      <c r="G12" s="317"/>
      <c r="H12" s="317"/>
      <c r="I12" s="317"/>
      <c r="J12" s="317"/>
      <c r="K12" s="317"/>
      <c r="L12" s="317"/>
      <c r="M12" s="317"/>
      <c r="N12" s="133"/>
      <c r="O12" s="176"/>
      <c r="P12" s="122"/>
      <c r="Q12" s="142"/>
      <c r="R12" s="123"/>
    </row>
    <row r="13" spans="2:19" ht="30" customHeight="1">
      <c r="B13" s="247"/>
      <c r="C13" s="250"/>
      <c r="D13" s="251"/>
      <c r="E13" s="252"/>
      <c r="F13" s="312"/>
      <c r="G13" s="312"/>
      <c r="H13" s="312"/>
      <c r="I13" s="312"/>
      <c r="J13" s="312"/>
      <c r="K13" s="312"/>
      <c r="L13" s="312"/>
      <c r="M13" s="312"/>
      <c r="N13" s="129"/>
      <c r="O13" s="175"/>
      <c r="P13" s="119"/>
      <c r="Q13" s="141"/>
      <c r="R13" s="120"/>
    </row>
    <row r="14" spans="2:19" ht="30" customHeight="1">
      <c r="B14" s="248"/>
      <c r="C14" s="253"/>
      <c r="D14" s="254"/>
      <c r="E14" s="255"/>
      <c r="F14" s="317"/>
      <c r="G14" s="317"/>
      <c r="H14" s="317"/>
      <c r="I14" s="317"/>
      <c r="J14" s="317"/>
      <c r="K14" s="317"/>
      <c r="L14" s="317"/>
      <c r="M14" s="317"/>
      <c r="N14" s="133"/>
      <c r="O14" s="176"/>
      <c r="P14" s="122"/>
      <c r="Q14" s="142"/>
      <c r="R14" s="123"/>
    </row>
    <row r="15" spans="2:19" ht="30" customHeight="1">
      <c r="B15" s="247"/>
      <c r="C15" s="250"/>
      <c r="D15" s="251"/>
      <c r="E15" s="252"/>
      <c r="F15" s="312"/>
      <c r="G15" s="312"/>
      <c r="H15" s="312"/>
      <c r="I15" s="312"/>
      <c r="J15" s="312"/>
      <c r="K15" s="312"/>
      <c r="L15" s="312"/>
      <c r="M15" s="312"/>
      <c r="N15" s="129"/>
      <c r="O15" s="175"/>
      <c r="P15" s="119"/>
      <c r="Q15" s="141"/>
      <c r="R15" s="120"/>
    </row>
    <row r="16" spans="2:19" ht="30" customHeight="1">
      <c r="B16" s="248"/>
      <c r="C16" s="253"/>
      <c r="D16" s="254"/>
      <c r="E16" s="255"/>
      <c r="F16" s="317"/>
      <c r="G16" s="317"/>
      <c r="H16" s="317"/>
      <c r="I16" s="317"/>
      <c r="J16" s="317"/>
      <c r="K16" s="317"/>
      <c r="L16" s="317"/>
      <c r="M16" s="317"/>
      <c r="N16" s="133"/>
      <c r="O16" s="176"/>
      <c r="P16" s="122"/>
      <c r="Q16" s="142"/>
      <c r="R16" s="123"/>
    </row>
    <row r="17" spans="2:18" ht="30" customHeight="1">
      <c r="B17" s="247"/>
      <c r="C17" s="250"/>
      <c r="D17" s="251"/>
      <c r="E17" s="252"/>
      <c r="F17" s="312"/>
      <c r="G17" s="312"/>
      <c r="H17" s="312"/>
      <c r="I17" s="312"/>
      <c r="J17" s="312"/>
      <c r="K17" s="312"/>
      <c r="L17" s="312"/>
      <c r="M17" s="312"/>
      <c r="N17" s="129"/>
      <c r="O17" s="175"/>
      <c r="P17" s="119"/>
      <c r="Q17" s="141"/>
      <c r="R17" s="120"/>
    </row>
    <row r="18" spans="2:18" ht="30" customHeight="1">
      <c r="B18" s="248"/>
      <c r="C18" s="253"/>
      <c r="D18" s="254"/>
      <c r="E18" s="255"/>
      <c r="F18" s="317"/>
      <c r="G18" s="317"/>
      <c r="H18" s="317"/>
      <c r="I18" s="317"/>
      <c r="J18" s="317"/>
      <c r="K18" s="317"/>
      <c r="L18" s="317"/>
      <c r="M18" s="317"/>
      <c r="N18" s="133"/>
      <c r="O18" s="176"/>
      <c r="P18" s="122"/>
      <c r="Q18" s="142"/>
      <c r="R18" s="123"/>
    </row>
    <row r="19" spans="2:18" ht="30" customHeight="1">
      <c r="B19" s="247"/>
      <c r="C19" s="250"/>
      <c r="D19" s="251"/>
      <c r="E19" s="252"/>
      <c r="F19" s="312"/>
      <c r="G19" s="312"/>
      <c r="H19" s="312"/>
      <c r="I19" s="312"/>
      <c r="J19" s="312"/>
      <c r="K19" s="312"/>
      <c r="L19" s="312"/>
      <c r="M19" s="312"/>
      <c r="N19" s="129"/>
      <c r="O19" s="175"/>
      <c r="P19" s="119"/>
      <c r="Q19" s="141"/>
      <c r="R19" s="120"/>
    </row>
    <row r="20" spans="2:18" ht="30" customHeight="1">
      <c r="B20" s="248"/>
      <c r="C20" s="253"/>
      <c r="D20" s="254"/>
      <c r="E20" s="255"/>
      <c r="F20" s="317"/>
      <c r="G20" s="317"/>
      <c r="H20" s="317"/>
      <c r="I20" s="317"/>
      <c r="J20" s="317"/>
      <c r="K20" s="317"/>
      <c r="L20" s="317"/>
      <c r="M20" s="317"/>
      <c r="N20" s="133"/>
      <c r="O20" s="176"/>
      <c r="P20" s="122"/>
      <c r="Q20" s="142"/>
      <c r="R20" s="123"/>
    </row>
    <row r="21" spans="2:18" ht="30" customHeight="1">
      <c r="B21" s="247"/>
      <c r="C21" s="250"/>
      <c r="D21" s="251"/>
      <c r="E21" s="252"/>
      <c r="F21" s="312"/>
      <c r="G21" s="312"/>
      <c r="H21" s="312"/>
      <c r="I21" s="312"/>
      <c r="J21" s="312"/>
      <c r="K21" s="312"/>
      <c r="L21" s="312"/>
      <c r="M21" s="312"/>
      <c r="N21" s="129"/>
      <c r="O21" s="175"/>
      <c r="P21" s="119"/>
      <c r="Q21" s="141"/>
      <c r="R21" s="120"/>
    </row>
    <row r="22" spans="2:18" ht="30" customHeight="1">
      <c r="B22" s="248"/>
      <c r="C22" s="253"/>
      <c r="D22" s="254"/>
      <c r="E22" s="255"/>
      <c r="F22" s="317"/>
      <c r="G22" s="317"/>
      <c r="H22" s="317"/>
      <c r="I22" s="317"/>
      <c r="J22" s="317"/>
      <c r="K22" s="317"/>
      <c r="L22" s="317"/>
      <c r="M22" s="317"/>
      <c r="N22" s="133"/>
      <c r="O22" s="176"/>
      <c r="P22" s="122"/>
      <c r="Q22" s="142"/>
      <c r="R22" s="123"/>
    </row>
    <row r="23" spans="2:18" ht="30" customHeight="1">
      <c r="B23" s="247"/>
      <c r="C23" s="250"/>
      <c r="D23" s="251"/>
      <c r="E23" s="252"/>
      <c r="F23" s="312"/>
      <c r="G23" s="312"/>
      <c r="H23" s="312"/>
      <c r="I23" s="312"/>
      <c r="J23" s="312"/>
      <c r="K23" s="312"/>
      <c r="L23" s="312"/>
      <c r="M23" s="312"/>
      <c r="N23" s="129"/>
      <c r="O23" s="175"/>
      <c r="P23" s="119"/>
      <c r="Q23" s="141"/>
      <c r="R23" s="120"/>
    </row>
    <row r="24" spans="2:18" ht="30" customHeight="1">
      <c r="B24" s="248"/>
      <c r="C24" s="253"/>
      <c r="D24" s="254"/>
      <c r="E24" s="255"/>
      <c r="F24" s="317"/>
      <c r="G24" s="317"/>
      <c r="H24" s="317"/>
      <c r="I24" s="317"/>
      <c r="J24" s="317"/>
      <c r="K24" s="317"/>
      <c r="L24" s="317"/>
      <c r="M24" s="317"/>
      <c r="N24" s="133"/>
      <c r="O24" s="176"/>
      <c r="P24" s="122"/>
      <c r="Q24" s="142"/>
      <c r="R24" s="123"/>
    </row>
  </sheetData>
  <mergeCells count="45">
    <mergeCell ref="N3:R3"/>
    <mergeCell ref="F22:I22"/>
    <mergeCell ref="J22:M22"/>
    <mergeCell ref="F23:I23"/>
    <mergeCell ref="J23:M23"/>
    <mergeCell ref="F16:I16"/>
    <mergeCell ref="J16:M16"/>
    <mergeCell ref="F17:I17"/>
    <mergeCell ref="J17:M17"/>
    <mergeCell ref="F18:I18"/>
    <mergeCell ref="J18:M18"/>
    <mergeCell ref="F13:I13"/>
    <mergeCell ref="J13:M13"/>
    <mergeCell ref="F14:I14"/>
    <mergeCell ref="J14:M14"/>
    <mergeCell ref="F15:I15"/>
    <mergeCell ref="F24:I24"/>
    <mergeCell ref="J24:M24"/>
    <mergeCell ref="F19:I19"/>
    <mergeCell ref="J19:M19"/>
    <mergeCell ref="F20:I20"/>
    <mergeCell ref="J20:M20"/>
    <mergeCell ref="F21:I21"/>
    <mergeCell ref="J21:M21"/>
    <mergeCell ref="J15:M15"/>
    <mergeCell ref="F10:I10"/>
    <mergeCell ref="J10:M10"/>
    <mergeCell ref="F11:I11"/>
    <mergeCell ref="J11:M11"/>
    <mergeCell ref="F12:I12"/>
    <mergeCell ref="J12:M12"/>
    <mergeCell ref="F7:I7"/>
    <mergeCell ref="J7:M7"/>
    <mergeCell ref="F8:I8"/>
    <mergeCell ref="J8:M8"/>
    <mergeCell ref="F9:I9"/>
    <mergeCell ref="J9:M9"/>
    <mergeCell ref="K1:M3"/>
    <mergeCell ref="F6:I6"/>
    <mergeCell ref="J6:M6"/>
    <mergeCell ref="F4:I4"/>
    <mergeCell ref="J4:M4"/>
    <mergeCell ref="F5:I5"/>
    <mergeCell ref="J5:M5"/>
    <mergeCell ref="B3:J3"/>
  </mergeCells>
  <phoneticPr fontId="1"/>
  <conditionalFormatting sqref="D1:D1048576">
    <cfRule type="expression" dxfId="143" priority="1">
      <formula>AND(KEISEN=TRUE,$C1&amp;$D1&amp;$E1&lt;&gt;"")</formula>
    </cfRule>
  </conditionalFormatting>
  <conditionalFormatting sqref="N1:N1048576">
    <cfRule type="expression" dxfId="142" priority="2">
      <formula>AND(ROW()&gt;=5,N1=INT(N1))</formula>
    </cfRule>
    <cfRule type="expression" dxfId="141" priority="3">
      <formula>AND(ROW()&gt;=5,N1&lt;&gt;INT(N1))</formula>
    </cfRule>
  </conditionalFormatting>
  <conditionalFormatting sqref="P1:P1048576">
    <cfRule type="expression" dxfId="140" priority="4">
      <formula>AND(TanDispCtrl&lt;=0, ROW()&gt;=5,P1*10&lt;&gt;INT(P1)*10)</formula>
    </cfRule>
    <cfRule type="expression" dxfId="139" priority="5">
      <formula>AND(TanDispCtrl=1, ROW()&gt;=5,P1*100&lt;&gt;INT(P1)*100)</formula>
    </cfRule>
    <cfRule type="expression" dxfId="138" priority="6">
      <formula>AND(TanDispCtrl = 1, ROW()&gt;=5,P1=INT(P1))</formula>
    </cfRule>
    <cfRule type="expression" dxfId="137" priority="7">
      <formula>AND(TanDispCtrl = 1, ROW()&gt;=5,P1&lt;&gt;INT(P1))</formula>
    </cfRule>
    <cfRule type="expression" dxfId="136" priority="8">
      <formula>AND(TanDispCtrl = 2, ROW()&gt;=5,P1=INT(P1))</formula>
    </cfRule>
    <cfRule type="expression" dxfId="135" priority="9">
      <formula>AND(TanDispCtrl = 2, ROW()&gt;=5,P1&lt;&gt;INT(P1))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9" orientation="landscape" horizontalDpi="300" verticalDpi="300" r:id="rId1"/>
  <rowBreaks count="1" manualBreakCount="1">
    <brk id="24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B1:T19"/>
  <sheetViews>
    <sheetView showGridLines="0" zoomScaleNormal="100" zoomScaleSheetLayoutView="100" workbookViewId="0"/>
  </sheetViews>
  <sheetFormatPr defaultRowHeight="15.75"/>
  <cols>
    <col min="1" max="1" width="3.625" style="98" customWidth="1"/>
    <col min="2" max="2" width="4.625" style="98" customWidth="1"/>
    <col min="3" max="5" width="3.625" style="98" customWidth="1"/>
    <col min="6" max="6" width="16.75" style="98" customWidth="1"/>
    <col min="7" max="7" width="12.375" style="98" customWidth="1"/>
    <col min="8" max="8" width="4.75" style="98" customWidth="1"/>
    <col min="9" max="9" width="5" style="98" customWidth="1"/>
    <col min="10" max="10" width="6.875" style="98" customWidth="1"/>
    <col min="11" max="11" width="9.75" style="98" customWidth="1"/>
    <col min="12" max="12" width="4.125" style="98" customWidth="1"/>
    <col min="13" max="13" width="9.375" style="98" customWidth="1"/>
    <col min="14" max="14" width="5.25" style="98" customWidth="1"/>
    <col min="15" max="15" width="8.625" style="113" customWidth="1"/>
    <col min="16" max="16" width="5" style="114" customWidth="1"/>
    <col min="17" max="17" width="8.875" style="114" customWidth="1"/>
    <col min="18" max="18" width="5.25" style="98" customWidth="1"/>
    <col min="19" max="19" width="8.875" style="98" customWidth="1"/>
    <col min="20" max="20" width="15.375" style="98" customWidth="1"/>
    <col min="21" max="16384" width="9" style="98"/>
  </cols>
  <sheetData>
    <row r="1" spans="2:20">
      <c r="B1" s="236" t="str">
        <f xml:space="preserve"> "請求番号　　" &amp; SeikyuNo</f>
        <v>請求番号　　12345678</v>
      </c>
      <c r="C1" s="237"/>
      <c r="D1" s="237"/>
      <c r="E1" s="237"/>
      <c r="F1" s="215"/>
      <c r="K1" s="313" t="s">
        <v>132</v>
      </c>
      <c r="L1" s="313"/>
      <c r="M1" s="313"/>
      <c r="S1" s="324">
        <f>SeikyuOutDate_Text</f>
        <v>43100</v>
      </c>
      <c r="T1" s="324"/>
    </row>
    <row r="2" spans="2:20" ht="5.0999999999999996" customHeight="1">
      <c r="K2" s="313"/>
      <c r="L2" s="313"/>
      <c r="M2" s="313"/>
    </row>
    <row r="3" spans="2:20">
      <c r="B3" s="315" t="str">
        <f>KojiKenmei_Text</f>
        <v>横浜海岸ビル　内装工事</v>
      </c>
      <c r="C3" s="316"/>
      <c r="D3" s="316"/>
      <c r="E3" s="316"/>
      <c r="F3" s="316"/>
      <c r="G3" s="316"/>
      <c r="H3" s="316"/>
      <c r="I3" s="316"/>
      <c r="J3" s="316"/>
      <c r="K3" s="314"/>
      <c r="L3" s="314"/>
      <c r="M3" s="314"/>
      <c r="N3" s="319" t="str">
        <f>Kaisyamei</f>
        <v>株式会社　プラスバイプラス</v>
      </c>
      <c r="O3" s="316"/>
      <c r="P3" s="316"/>
      <c r="Q3" s="316"/>
      <c r="R3" s="316"/>
      <c r="S3" s="316"/>
      <c r="T3" s="316"/>
    </row>
    <row r="4" spans="2:20" s="113" customFormat="1" ht="30" customHeight="1">
      <c r="B4" s="140" t="s">
        <v>10</v>
      </c>
      <c r="C4" s="239" t="s">
        <v>11</v>
      </c>
      <c r="D4" s="239"/>
      <c r="E4" s="239"/>
      <c r="F4" s="116" t="s">
        <v>4</v>
      </c>
      <c r="G4" s="116" t="s">
        <v>5</v>
      </c>
      <c r="H4" s="116" t="s">
        <v>6</v>
      </c>
      <c r="I4" s="116" t="s">
        <v>7</v>
      </c>
      <c r="J4" s="116" t="s">
        <v>8</v>
      </c>
      <c r="K4" s="116" t="s">
        <v>9</v>
      </c>
      <c r="L4" s="308" t="s">
        <v>48</v>
      </c>
      <c r="M4" s="310"/>
      <c r="N4" s="308" t="s">
        <v>45</v>
      </c>
      <c r="O4" s="310"/>
      <c r="P4" s="322" t="s">
        <v>46</v>
      </c>
      <c r="Q4" s="323"/>
      <c r="R4" s="311" t="s">
        <v>47</v>
      </c>
      <c r="S4" s="311"/>
      <c r="T4" s="116" t="s">
        <v>1</v>
      </c>
    </row>
    <row r="5" spans="2:20" ht="30" customHeight="1">
      <c r="B5" s="256"/>
      <c r="C5" s="250"/>
      <c r="D5" s="251"/>
      <c r="E5" s="252"/>
      <c r="F5" s="120"/>
      <c r="G5" s="120"/>
      <c r="H5" s="143"/>
      <c r="I5" s="144"/>
      <c r="J5" s="145"/>
      <c r="K5" s="131"/>
      <c r="L5" s="220"/>
      <c r="M5" s="131"/>
      <c r="N5" s="220"/>
      <c r="O5" s="131"/>
      <c r="P5" s="222"/>
      <c r="Q5" s="119"/>
      <c r="R5" s="220"/>
      <c r="S5" s="131"/>
      <c r="T5" s="146"/>
    </row>
    <row r="6" spans="2:20" ht="30" customHeight="1">
      <c r="B6" s="257"/>
      <c r="C6" s="253"/>
      <c r="D6" s="254"/>
      <c r="E6" s="255"/>
      <c r="F6" s="123"/>
      <c r="G6" s="123"/>
      <c r="H6" s="147"/>
      <c r="I6" s="148"/>
      <c r="J6" s="149"/>
      <c r="K6" s="135"/>
      <c r="L6" s="221"/>
      <c r="M6" s="135"/>
      <c r="N6" s="221"/>
      <c r="O6" s="135"/>
      <c r="P6" s="223"/>
      <c r="Q6" s="122"/>
      <c r="R6" s="221"/>
      <c r="S6" s="135"/>
      <c r="T6" s="150"/>
    </row>
    <row r="7" spans="2:20" ht="30" customHeight="1">
      <c r="B7" s="256"/>
      <c r="C7" s="250"/>
      <c r="D7" s="251"/>
      <c r="E7" s="252"/>
      <c r="F7" s="120"/>
      <c r="G7" s="120"/>
      <c r="H7" s="143"/>
      <c r="I7" s="144"/>
      <c r="J7" s="145"/>
      <c r="K7" s="131"/>
      <c r="L7" s="220"/>
      <c r="M7" s="131"/>
      <c r="N7" s="220"/>
      <c r="O7" s="131"/>
      <c r="P7" s="222"/>
      <c r="Q7" s="119"/>
      <c r="R7" s="220"/>
      <c r="S7" s="131"/>
      <c r="T7" s="146"/>
    </row>
    <row r="8" spans="2:20" ht="30" customHeight="1">
      <c r="B8" s="257"/>
      <c r="C8" s="253"/>
      <c r="D8" s="254"/>
      <c r="E8" s="255"/>
      <c r="F8" s="123"/>
      <c r="G8" s="123"/>
      <c r="H8" s="147"/>
      <c r="I8" s="148"/>
      <c r="J8" s="149"/>
      <c r="K8" s="135"/>
      <c r="L8" s="221"/>
      <c r="M8" s="135"/>
      <c r="N8" s="221"/>
      <c r="O8" s="135"/>
      <c r="P8" s="223"/>
      <c r="Q8" s="122"/>
      <c r="R8" s="221"/>
      <c r="S8" s="135"/>
      <c r="T8" s="150"/>
    </row>
    <row r="9" spans="2:20" ht="30" customHeight="1">
      <c r="B9" s="256"/>
      <c r="C9" s="250"/>
      <c r="D9" s="251"/>
      <c r="E9" s="252"/>
      <c r="F9" s="120"/>
      <c r="G9" s="120"/>
      <c r="H9" s="143"/>
      <c r="I9" s="144"/>
      <c r="J9" s="145"/>
      <c r="K9" s="131"/>
      <c r="L9" s="220"/>
      <c r="M9" s="131"/>
      <c r="N9" s="220"/>
      <c r="O9" s="131"/>
      <c r="P9" s="222"/>
      <c r="Q9" s="119"/>
      <c r="R9" s="220"/>
      <c r="S9" s="131"/>
      <c r="T9" s="146"/>
    </row>
    <row r="10" spans="2:20" ht="30" customHeight="1">
      <c r="B10" s="257"/>
      <c r="C10" s="253"/>
      <c r="D10" s="254"/>
      <c r="E10" s="255"/>
      <c r="F10" s="123"/>
      <c r="G10" s="123"/>
      <c r="H10" s="147"/>
      <c r="I10" s="148"/>
      <c r="J10" s="149"/>
      <c r="K10" s="135"/>
      <c r="L10" s="221"/>
      <c r="M10" s="135"/>
      <c r="N10" s="221"/>
      <c r="O10" s="135"/>
      <c r="P10" s="223"/>
      <c r="Q10" s="122"/>
      <c r="R10" s="221"/>
      <c r="S10" s="135"/>
      <c r="T10" s="150"/>
    </row>
    <row r="11" spans="2:20" ht="30" customHeight="1">
      <c r="B11" s="256"/>
      <c r="C11" s="250"/>
      <c r="D11" s="251"/>
      <c r="E11" s="252"/>
      <c r="F11" s="120"/>
      <c r="G11" s="120"/>
      <c r="H11" s="143"/>
      <c r="I11" s="144"/>
      <c r="J11" s="145"/>
      <c r="K11" s="131"/>
      <c r="L11" s="220"/>
      <c r="M11" s="131"/>
      <c r="N11" s="220"/>
      <c r="O11" s="131"/>
      <c r="P11" s="222"/>
      <c r="Q11" s="119"/>
      <c r="R11" s="220"/>
      <c r="S11" s="131"/>
      <c r="T11" s="146"/>
    </row>
    <row r="12" spans="2:20" ht="30" customHeight="1">
      <c r="B12" s="257"/>
      <c r="C12" s="253"/>
      <c r="D12" s="254"/>
      <c r="E12" s="255"/>
      <c r="F12" s="123"/>
      <c r="G12" s="123"/>
      <c r="H12" s="147"/>
      <c r="I12" s="148"/>
      <c r="J12" s="149"/>
      <c r="K12" s="135"/>
      <c r="L12" s="221"/>
      <c r="M12" s="135"/>
      <c r="N12" s="221"/>
      <c r="O12" s="135"/>
      <c r="P12" s="223"/>
      <c r="Q12" s="122"/>
      <c r="R12" s="221"/>
      <c r="S12" s="135"/>
      <c r="T12" s="150"/>
    </row>
    <row r="13" spans="2:20" ht="30" customHeight="1">
      <c r="B13" s="256"/>
      <c r="C13" s="250"/>
      <c r="D13" s="251"/>
      <c r="E13" s="252"/>
      <c r="F13" s="120"/>
      <c r="G13" s="120"/>
      <c r="H13" s="143"/>
      <c r="I13" s="144"/>
      <c r="J13" s="145"/>
      <c r="K13" s="131"/>
      <c r="L13" s="220"/>
      <c r="M13" s="131"/>
      <c r="N13" s="220"/>
      <c r="O13" s="131"/>
      <c r="P13" s="222"/>
      <c r="Q13" s="119"/>
      <c r="R13" s="220"/>
      <c r="S13" s="131"/>
      <c r="T13" s="146"/>
    </row>
    <row r="14" spans="2:20" ht="30" customHeight="1">
      <c r="B14" s="257"/>
      <c r="C14" s="253"/>
      <c r="D14" s="254"/>
      <c r="E14" s="255"/>
      <c r="F14" s="123"/>
      <c r="G14" s="123"/>
      <c r="H14" s="147"/>
      <c r="I14" s="148"/>
      <c r="J14" s="149"/>
      <c r="K14" s="135"/>
      <c r="L14" s="221"/>
      <c r="M14" s="135"/>
      <c r="N14" s="221"/>
      <c r="O14" s="135"/>
      <c r="P14" s="223"/>
      <c r="Q14" s="122"/>
      <c r="R14" s="221"/>
      <c r="S14" s="135"/>
      <c r="T14" s="150"/>
    </row>
    <row r="15" spans="2:20" ht="30" customHeight="1">
      <c r="B15" s="256"/>
      <c r="C15" s="250"/>
      <c r="D15" s="251"/>
      <c r="E15" s="252"/>
      <c r="F15" s="120"/>
      <c r="G15" s="120"/>
      <c r="H15" s="143"/>
      <c r="I15" s="144"/>
      <c r="J15" s="145"/>
      <c r="K15" s="131"/>
      <c r="L15" s="220"/>
      <c r="M15" s="131"/>
      <c r="N15" s="220"/>
      <c r="O15" s="131"/>
      <c r="P15" s="222"/>
      <c r="Q15" s="119"/>
      <c r="R15" s="220"/>
      <c r="S15" s="131"/>
      <c r="T15" s="146"/>
    </row>
    <row r="16" spans="2:20" ht="30" customHeight="1">
      <c r="B16" s="257"/>
      <c r="C16" s="253"/>
      <c r="D16" s="254"/>
      <c r="E16" s="255"/>
      <c r="F16" s="123"/>
      <c r="G16" s="123"/>
      <c r="H16" s="147"/>
      <c r="I16" s="148"/>
      <c r="J16" s="149"/>
      <c r="K16" s="135"/>
      <c r="L16" s="221"/>
      <c r="M16" s="135"/>
      <c r="N16" s="221"/>
      <c r="O16" s="135"/>
      <c r="P16" s="223"/>
      <c r="Q16" s="122"/>
      <c r="R16" s="221"/>
      <c r="S16" s="135"/>
      <c r="T16" s="150"/>
    </row>
    <row r="17" spans="2:20" ht="30" customHeight="1">
      <c r="B17" s="256"/>
      <c r="C17" s="250"/>
      <c r="D17" s="251"/>
      <c r="E17" s="252"/>
      <c r="F17" s="120"/>
      <c r="G17" s="120"/>
      <c r="H17" s="143"/>
      <c r="I17" s="144"/>
      <c r="J17" s="145"/>
      <c r="K17" s="131"/>
      <c r="L17" s="220"/>
      <c r="M17" s="131"/>
      <c r="N17" s="220"/>
      <c r="O17" s="131"/>
      <c r="P17" s="222"/>
      <c r="Q17" s="119"/>
      <c r="R17" s="220"/>
      <c r="S17" s="131"/>
      <c r="T17" s="146"/>
    </row>
    <row r="18" spans="2:20" ht="30" customHeight="1">
      <c r="B18" s="257"/>
      <c r="C18" s="253"/>
      <c r="D18" s="254"/>
      <c r="E18" s="255"/>
      <c r="F18" s="123"/>
      <c r="G18" s="123"/>
      <c r="H18" s="147"/>
      <c r="I18" s="148"/>
      <c r="J18" s="149"/>
      <c r="K18" s="135"/>
      <c r="L18" s="221"/>
      <c r="M18" s="135"/>
      <c r="N18" s="221"/>
      <c r="O18" s="135"/>
      <c r="P18" s="223"/>
      <c r="Q18" s="122"/>
      <c r="R18" s="221"/>
      <c r="S18" s="135"/>
      <c r="T18" s="150"/>
    </row>
    <row r="19" spans="2:20" ht="30" customHeight="1">
      <c r="B19" s="256"/>
      <c r="C19" s="250"/>
      <c r="D19" s="251"/>
      <c r="E19" s="252"/>
      <c r="F19" s="120"/>
      <c r="G19" s="120"/>
      <c r="H19" s="143"/>
      <c r="I19" s="144"/>
      <c r="J19" s="145"/>
      <c r="K19" s="131"/>
      <c r="L19" s="220"/>
      <c r="M19" s="131"/>
      <c r="N19" s="220"/>
      <c r="O19" s="131"/>
      <c r="P19" s="222"/>
      <c r="Q19" s="119"/>
      <c r="R19" s="220"/>
      <c r="S19" s="131"/>
      <c r="T19" s="146"/>
    </row>
  </sheetData>
  <mergeCells count="8">
    <mergeCell ref="S1:T1"/>
    <mergeCell ref="K1:M3"/>
    <mergeCell ref="B3:J3"/>
    <mergeCell ref="N3:T3"/>
    <mergeCell ref="L4:M4"/>
    <mergeCell ref="N4:O4"/>
    <mergeCell ref="P4:Q4"/>
    <mergeCell ref="R4:S4"/>
  </mergeCells>
  <phoneticPr fontId="1"/>
  <conditionalFormatting sqref="D1:D1048576">
    <cfRule type="expression" dxfId="134" priority="1">
      <formula>AND(KEISEN=TRUE,$C1&amp;$D1&amp;$E1&lt;&gt;"")</formula>
    </cfRule>
  </conditionalFormatting>
  <conditionalFormatting sqref="H1:H1048576">
    <cfRule type="expression" dxfId="133" priority="2">
      <formula>AND(ROW()&gt;=5,H1=INT(H1))</formula>
    </cfRule>
    <cfRule type="expression" dxfId="132" priority="3">
      <formula>AND(ROW()&gt;=5,H1&lt;&gt;INT(H1))</formula>
    </cfRule>
  </conditionalFormatting>
  <conditionalFormatting sqref="J1:J1048576">
    <cfRule type="expression" dxfId="131" priority="4">
      <formula>AND(TanDispCtrl&lt;=0, ROW()&gt;=5,J1*10&lt;&gt;INT(J1)*10)</formula>
    </cfRule>
    <cfRule type="expression" dxfId="130" priority="5">
      <formula>AND(TanDispCtrl=1, ROW()&gt;=5,J1*100&lt;&gt;INT(J1)*100)</formula>
    </cfRule>
    <cfRule type="expression" dxfId="129" priority="6">
      <formula>AND(TanDispCtrl = 1, ROW()&gt;=5,J1=INT(J1))</formula>
    </cfRule>
    <cfRule type="expression" dxfId="128" priority="7">
      <formula>AND(TanDispCtrl = 1, ROW()&gt;=5,J1&lt;&gt;INT(J1))</formula>
    </cfRule>
    <cfRule type="expression" dxfId="127" priority="8">
      <formula>AND(TanDispCtrl = 2, ROW()&gt;=5,J1=INT(J1))</formula>
    </cfRule>
    <cfRule type="expression" dxfId="126" priority="9">
      <formula>AND(TanDispCtrl = 2, ROW()&gt;=5,J1&lt;&gt;INT(J1))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9" fitToWidth="0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pageSetUpPr fitToPage="1"/>
  </sheetPr>
  <dimension ref="B1:R36"/>
  <sheetViews>
    <sheetView showGridLines="0" zoomScaleNormal="100" zoomScaleSheetLayoutView="100" workbookViewId="0"/>
  </sheetViews>
  <sheetFormatPr defaultRowHeight="15.75"/>
  <cols>
    <col min="1" max="2" width="5.625" style="98" customWidth="1"/>
    <col min="3" max="3" width="5" style="98" customWidth="1"/>
    <col min="4" max="4" width="1.375" style="98" customWidth="1"/>
    <col min="5" max="5" width="15.625" style="98" customWidth="1"/>
    <col min="6" max="6" width="6.5" style="98" customWidth="1"/>
    <col min="7" max="7" width="6.625" style="98" customWidth="1"/>
    <col min="8" max="8" width="7.375" style="98" customWidth="1"/>
    <col min="9" max="9" width="4.875" style="98" customWidth="1"/>
    <col min="10" max="10" width="4.625" style="98" customWidth="1"/>
    <col min="11" max="11" width="1.375" style="98" customWidth="1"/>
    <col min="12" max="12" width="9.875" style="98" customWidth="1"/>
    <col min="13" max="13" width="5.125" style="98" customWidth="1"/>
    <col min="14" max="14" width="6" style="98" customWidth="1"/>
    <col min="15" max="15" width="1.5" style="98" customWidth="1"/>
    <col min="16" max="16" width="10.75" style="98" customWidth="1"/>
    <col min="17" max="17" width="3.625" style="98" customWidth="1"/>
    <col min="18" max="18" width="0" style="98" hidden="1" customWidth="1"/>
    <col min="19" max="16384" width="9" style="98"/>
  </cols>
  <sheetData>
    <row r="1" spans="2:18">
      <c r="N1" s="346" t="str">
        <f t="shared" ref="N1" si="0" xml:space="preserve"> IF(R1&lt;&gt;"","受注番号　"&amp;R1,"")</f>
        <v>受注番号　工事-00001</v>
      </c>
      <c r="O1" s="346"/>
      <c r="P1" s="346"/>
      <c r="R1" s="98" t="str">
        <f>IF(JuchuNo="","",JuchuNo)</f>
        <v>工事-00001</v>
      </c>
    </row>
    <row r="2" spans="2:18">
      <c r="G2" s="329" t="str">
        <f>Syomei</f>
        <v>請  求  書</v>
      </c>
      <c r="H2" s="329"/>
      <c r="I2" s="329"/>
      <c r="J2" s="329"/>
      <c r="N2" s="294" t="str">
        <f t="shared" ref="N2" si="1">"請求番号　"&amp;R2</f>
        <v>請求番号　12345678</v>
      </c>
      <c r="O2" s="294"/>
      <c r="P2" s="294"/>
      <c r="R2" s="98">
        <f>SeikyuNo</f>
        <v>12345678</v>
      </c>
    </row>
    <row r="3" spans="2:18">
      <c r="G3" s="329"/>
      <c r="H3" s="329"/>
      <c r="I3" s="329"/>
      <c r="J3" s="329"/>
      <c r="N3" s="326">
        <f t="shared" ref="N3" si="2">R3</f>
        <v>43100</v>
      </c>
      <c r="O3" s="326"/>
      <c r="P3" s="326"/>
      <c r="R3" s="98">
        <f>SeikyuOutDate_Text</f>
        <v>43100</v>
      </c>
    </row>
    <row r="4" spans="2:18" ht="30.75" customHeight="1">
      <c r="B4" s="330" t="str">
        <f>Kokyakumei_Keisyo</f>
        <v xml:space="preserve">▲▲▲▲建設株式会社 </v>
      </c>
      <c r="C4" s="330"/>
      <c r="D4" s="330"/>
      <c r="E4" s="330"/>
      <c r="F4" s="330"/>
      <c r="G4" s="298"/>
    </row>
    <row r="5" spans="2:18">
      <c r="B5" s="331" t="str">
        <f>KokyakuTantosyamei_Text</f>
        <v>幸　由美子　様</v>
      </c>
      <c r="C5" s="298"/>
      <c r="D5" s="298"/>
      <c r="E5" s="298"/>
      <c r="F5" s="298"/>
      <c r="G5" s="298"/>
    </row>
    <row r="6" spans="2:18">
      <c r="B6" s="105" t="str">
        <f>Mongon</f>
        <v>下記の通り、ご請求申し上げます。</v>
      </c>
    </row>
    <row r="8" spans="2:18">
      <c r="B8" s="523" t="str">
        <f>DispKeigenRate_Text</f>
        <v>8%対象合計</v>
      </c>
      <c r="C8" s="513"/>
      <c r="D8" s="513"/>
      <c r="E8" s="517">
        <f>IF(DispKeigenRate="","",KeigenObjTotal)</f>
        <v>250000</v>
      </c>
      <c r="F8" s="515"/>
      <c r="G8" s="515"/>
    </row>
    <row r="9" spans="2:18">
      <c r="B9" s="523" t="str">
        <f>IF(DispKeigenRate="","","上記消費税")</f>
        <v>上記消費税</v>
      </c>
      <c r="C9" s="513"/>
      <c r="D9" s="513"/>
      <c r="E9" s="517">
        <f>IF(DispKeigenRate="","",KeigenTotal)</f>
        <v>20000</v>
      </c>
      <c r="F9" s="515"/>
      <c r="G9" s="515"/>
    </row>
    <row r="10" spans="2:18">
      <c r="B10" s="523" t="str">
        <f>IF(TaxCalType=0,"請求工事金額",IF(DispHyojunRate&lt;&gt;"",DispHyojunRate_Text,""))</f>
        <v>10%対象合計</v>
      </c>
      <c r="C10" s="513"/>
      <c r="D10" s="513"/>
      <c r="E10" s="517">
        <f>IF(TaxCalType=1,HyojunObjTotal,ZeibetuSeikyuGokeiKingaku)</f>
        <v>250000</v>
      </c>
      <c r="F10" s="515"/>
      <c r="G10" s="515"/>
    </row>
    <row r="11" spans="2:18">
      <c r="B11" s="523" t="str">
        <f>IF(TaxCalType=0,DispSyohiZeiRate_Text,IF($B$10&lt;&gt;"","上記消費税",""))</f>
        <v>上記消費税</v>
      </c>
      <c r="C11" s="513"/>
      <c r="D11" s="513"/>
      <c r="E11" s="517">
        <f>IF(TaxCalType=1,HyojunTotal,SyohiZeiKingaku)</f>
        <v>25000</v>
      </c>
      <c r="F11" s="515"/>
      <c r="G11" s="515"/>
    </row>
    <row r="12" spans="2:18" ht="15.75" customHeight="1">
      <c r="B12" s="525" t="s">
        <v>148</v>
      </c>
      <c r="C12" s="521"/>
      <c r="D12" s="521"/>
      <c r="E12" s="526">
        <f>ZeikomiSeikyuGokeiKingaku</f>
        <v>1080000</v>
      </c>
      <c r="F12" s="522"/>
      <c r="G12" s="522"/>
    </row>
    <row r="13" spans="2:18">
      <c r="B13" s="325" t="str">
        <f>Komokumei_Text</f>
        <v>工事件名</v>
      </c>
      <c r="C13" s="325"/>
      <c r="D13" s="156" t="s">
        <v>14</v>
      </c>
      <c r="E13" s="287" t="str">
        <f>KojiKenmei_Text</f>
        <v>横浜海岸ビル　内装工事</v>
      </c>
      <c r="F13" s="287"/>
      <c r="G13" s="287"/>
      <c r="H13" s="287"/>
      <c r="I13" s="325" t="s">
        <v>13</v>
      </c>
      <c r="J13" s="325"/>
      <c r="K13" s="156" t="s">
        <v>14</v>
      </c>
      <c r="L13" s="287" t="str">
        <f>GenbaJyusyo_Text</f>
        <v>神奈川県横浜市港北区新横浜2-6-3</v>
      </c>
      <c r="M13" s="287"/>
      <c r="N13" s="287"/>
      <c r="O13" s="287"/>
      <c r="P13" s="287"/>
    </row>
    <row r="14" spans="2:18">
      <c r="B14" s="327" t="s">
        <v>1</v>
      </c>
      <c r="C14" s="327"/>
      <c r="D14" s="126" t="s">
        <v>14</v>
      </c>
      <c r="E14" s="125" t="str">
        <f>Biko_Text</f>
        <v>現金振込に限る</v>
      </c>
      <c r="F14" s="153"/>
      <c r="G14" s="153"/>
      <c r="H14" s="153"/>
      <c r="I14" s="327"/>
      <c r="J14" s="327"/>
      <c r="K14" s="126"/>
      <c r="L14" s="153"/>
      <c r="M14" s="153"/>
      <c r="N14" s="153"/>
      <c r="O14" s="153"/>
      <c r="P14" s="153"/>
    </row>
    <row r="15" spans="2:18" ht="15.75" customHeight="1">
      <c r="B15" s="332" t="s">
        <v>33</v>
      </c>
      <c r="C15" s="332"/>
      <c r="D15" s="157" t="s">
        <v>49</v>
      </c>
      <c r="E15" s="333" t="str">
        <f>Bankmei1</f>
        <v>三菱東京UFJ銀行</v>
      </c>
      <c r="F15" s="333"/>
      <c r="G15" s="335" t="str">
        <f>Sitenmei1</f>
        <v>新宿支店</v>
      </c>
      <c r="H15" s="335"/>
      <c r="I15" s="336" t="str">
        <f>KozaSyubetu1</f>
        <v>当座</v>
      </c>
      <c r="J15" s="336"/>
      <c r="K15" s="334" t="str">
        <f>KozaNo1</f>
        <v>0000000</v>
      </c>
      <c r="L15" s="334"/>
      <c r="M15" s="339" t="str">
        <f>Meigininmei1</f>
        <v>カ）プラスバイプラス1</v>
      </c>
      <c r="N15" s="339"/>
      <c r="O15" s="339"/>
      <c r="P15" s="339"/>
    </row>
    <row r="16" spans="2:18" s="105" customFormat="1" ht="15.75" customHeight="1">
      <c r="B16" s="296"/>
      <c r="C16" s="296"/>
      <c r="D16" s="106"/>
      <c r="E16" s="333" t="str">
        <f>Bankmei2</f>
        <v>楽天銀行</v>
      </c>
      <c r="F16" s="333"/>
      <c r="G16" s="333" t="str">
        <f>Sitenmei2</f>
        <v>本店営業部</v>
      </c>
      <c r="H16" s="333"/>
      <c r="I16" s="337" t="str">
        <f>KozaSyubetu2</f>
        <v>普通</v>
      </c>
      <c r="J16" s="337"/>
      <c r="K16" s="340" t="str">
        <f>KozaNo2</f>
        <v>3141592</v>
      </c>
      <c r="L16" s="340"/>
      <c r="M16" s="290" t="str">
        <f>Meigininmei2</f>
        <v>カ）プラスバイプラス2</v>
      </c>
      <c r="N16" s="290"/>
      <c r="O16" s="290"/>
      <c r="P16" s="290"/>
    </row>
    <row r="17" spans="2:16" ht="15.75" customHeight="1">
      <c r="B17" s="108"/>
      <c r="C17" s="108"/>
      <c r="D17" s="108"/>
      <c r="E17" s="294" t="str">
        <f>Bankmei3</f>
        <v>ぐんまみらい信用組合</v>
      </c>
      <c r="F17" s="294"/>
      <c r="G17" s="294" t="str">
        <f>Sitenmei3</f>
        <v>ぐんまみらいセンター</v>
      </c>
      <c r="H17" s="294"/>
      <c r="I17" s="338" t="str">
        <f>KozaSyubetu3</f>
        <v>普通</v>
      </c>
      <c r="J17" s="338"/>
      <c r="K17" s="341" t="str">
        <f>KozaNo3</f>
        <v>1234567</v>
      </c>
      <c r="L17" s="341"/>
      <c r="M17" s="287" t="str">
        <f>Meigininmei3</f>
        <v>カ）プラスバイプラス3</v>
      </c>
      <c r="N17" s="287"/>
      <c r="O17" s="287"/>
      <c r="P17" s="287"/>
    </row>
    <row r="18" spans="2:16" ht="27.95" customHeight="1">
      <c r="B18" s="105" t="s">
        <v>35</v>
      </c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</row>
    <row r="19" spans="2:16" ht="27.95" customHeight="1">
      <c r="B19" s="116" t="s">
        <v>16</v>
      </c>
      <c r="C19" s="311" t="s">
        <v>4</v>
      </c>
      <c r="D19" s="311"/>
      <c r="E19" s="311"/>
      <c r="F19" s="311" t="s">
        <v>5</v>
      </c>
      <c r="G19" s="311"/>
      <c r="H19" s="311"/>
      <c r="I19" s="116" t="s">
        <v>6</v>
      </c>
      <c r="J19" s="116" t="s">
        <v>7</v>
      </c>
      <c r="K19" s="311" t="s">
        <v>8</v>
      </c>
      <c r="L19" s="311"/>
      <c r="M19" s="311" t="s">
        <v>9</v>
      </c>
      <c r="N19" s="311"/>
      <c r="O19" s="311" t="s">
        <v>1</v>
      </c>
      <c r="P19" s="311"/>
    </row>
    <row r="20" spans="2:16" ht="27.95" customHeight="1">
      <c r="B20" s="247"/>
      <c r="C20" s="344"/>
      <c r="D20" s="344"/>
      <c r="E20" s="344"/>
      <c r="F20" s="344"/>
      <c r="G20" s="344"/>
      <c r="H20" s="344"/>
      <c r="I20" s="158"/>
      <c r="J20" s="118"/>
      <c r="K20" s="345"/>
      <c r="L20" s="345"/>
      <c r="M20" s="345"/>
      <c r="N20" s="345"/>
      <c r="O20" s="344"/>
      <c r="P20" s="344"/>
    </row>
    <row r="21" spans="2:16" ht="27.95" customHeight="1">
      <c r="B21" s="248"/>
      <c r="C21" s="342"/>
      <c r="D21" s="342"/>
      <c r="E21" s="342"/>
      <c r="F21" s="342"/>
      <c r="G21" s="342"/>
      <c r="H21" s="342"/>
      <c r="I21" s="159"/>
      <c r="J21" s="121"/>
      <c r="K21" s="343"/>
      <c r="L21" s="343"/>
      <c r="M21" s="343"/>
      <c r="N21" s="343"/>
      <c r="O21" s="342"/>
      <c r="P21" s="342"/>
    </row>
    <row r="22" spans="2:16" ht="27.95" customHeight="1">
      <c r="B22" s="247"/>
      <c r="C22" s="344"/>
      <c r="D22" s="344"/>
      <c r="E22" s="344"/>
      <c r="F22" s="344"/>
      <c r="G22" s="344"/>
      <c r="H22" s="344"/>
      <c r="I22" s="158"/>
      <c r="J22" s="118"/>
      <c r="K22" s="345"/>
      <c r="L22" s="345"/>
      <c r="M22" s="345"/>
      <c r="N22" s="345"/>
      <c r="O22" s="344"/>
      <c r="P22" s="344"/>
    </row>
    <row r="23" spans="2:16" ht="27.95" customHeight="1">
      <c r="B23" s="248"/>
      <c r="C23" s="342"/>
      <c r="D23" s="342"/>
      <c r="E23" s="342"/>
      <c r="F23" s="342"/>
      <c r="G23" s="342"/>
      <c r="H23" s="342"/>
      <c r="I23" s="159"/>
      <c r="J23" s="121"/>
      <c r="K23" s="343"/>
      <c r="L23" s="343"/>
      <c r="M23" s="343"/>
      <c r="N23" s="343"/>
      <c r="O23" s="342"/>
      <c r="P23" s="342"/>
    </row>
    <row r="24" spans="2:16" ht="27.95" customHeight="1">
      <c r="B24" s="247"/>
      <c r="C24" s="344"/>
      <c r="D24" s="344"/>
      <c r="E24" s="344"/>
      <c r="F24" s="344"/>
      <c r="G24" s="344"/>
      <c r="H24" s="344"/>
      <c r="I24" s="158"/>
      <c r="J24" s="118"/>
      <c r="K24" s="345"/>
      <c r="L24" s="345"/>
      <c r="M24" s="345"/>
      <c r="N24" s="345"/>
      <c r="O24" s="344"/>
      <c r="P24" s="344"/>
    </row>
    <row r="25" spans="2:16" ht="27.95" customHeight="1">
      <c r="B25" s="248"/>
      <c r="C25" s="342"/>
      <c r="D25" s="342"/>
      <c r="E25" s="342"/>
      <c r="F25" s="342"/>
      <c r="G25" s="342"/>
      <c r="H25" s="342"/>
      <c r="I25" s="159"/>
      <c r="J25" s="121"/>
      <c r="K25" s="343"/>
      <c r="L25" s="343"/>
      <c r="M25" s="343"/>
      <c r="N25" s="343"/>
      <c r="O25" s="342"/>
      <c r="P25" s="342"/>
    </row>
    <row r="26" spans="2:16" ht="27.95" customHeight="1">
      <c r="B26" s="247"/>
      <c r="C26" s="344"/>
      <c r="D26" s="344"/>
      <c r="E26" s="344"/>
      <c r="F26" s="344"/>
      <c r="G26" s="344"/>
      <c r="H26" s="344"/>
      <c r="I26" s="158"/>
      <c r="J26" s="118"/>
      <c r="K26" s="345"/>
      <c r="L26" s="345"/>
      <c r="M26" s="345"/>
      <c r="N26" s="345"/>
      <c r="O26" s="344"/>
      <c r="P26" s="344"/>
    </row>
    <row r="27" spans="2:16" ht="27.95" customHeight="1">
      <c r="B27" s="248"/>
      <c r="C27" s="342"/>
      <c r="D27" s="342"/>
      <c r="E27" s="342"/>
      <c r="F27" s="342"/>
      <c r="G27" s="342"/>
      <c r="H27" s="342"/>
      <c r="I27" s="159"/>
      <c r="J27" s="121"/>
      <c r="K27" s="343"/>
      <c r="L27" s="343"/>
      <c r="M27" s="343"/>
      <c r="N27" s="343"/>
      <c r="O27" s="342"/>
      <c r="P27" s="342"/>
    </row>
    <row r="28" spans="2:16" ht="27.95" customHeight="1">
      <c r="B28" s="247"/>
      <c r="C28" s="344"/>
      <c r="D28" s="344"/>
      <c r="E28" s="344"/>
      <c r="F28" s="344"/>
      <c r="G28" s="344"/>
      <c r="H28" s="344"/>
      <c r="I28" s="158"/>
      <c r="J28" s="118"/>
      <c r="K28" s="345"/>
      <c r="L28" s="345"/>
      <c r="M28" s="345"/>
      <c r="N28" s="345"/>
      <c r="O28" s="344"/>
      <c r="P28" s="344"/>
    </row>
    <row r="29" spans="2:16" ht="27.95" customHeight="1">
      <c r="B29" s="248"/>
      <c r="C29" s="342"/>
      <c r="D29" s="342"/>
      <c r="E29" s="342"/>
      <c r="F29" s="342"/>
      <c r="G29" s="342"/>
      <c r="H29" s="342"/>
      <c r="I29" s="159"/>
      <c r="J29" s="121"/>
      <c r="K29" s="343"/>
      <c r="L29" s="343"/>
      <c r="M29" s="343"/>
      <c r="N29" s="343"/>
      <c r="O29" s="342"/>
      <c r="P29" s="342"/>
    </row>
    <row r="30" spans="2:16" ht="27.95" customHeight="1">
      <c r="B30" s="247"/>
      <c r="C30" s="344"/>
      <c r="D30" s="344"/>
      <c r="E30" s="344"/>
      <c r="F30" s="344"/>
      <c r="G30" s="344"/>
      <c r="H30" s="344"/>
      <c r="I30" s="158"/>
      <c r="J30" s="118"/>
      <c r="K30" s="345"/>
      <c r="L30" s="345"/>
      <c r="M30" s="345"/>
      <c r="N30" s="345"/>
      <c r="O30" s="344"/>
      <c r="P30" s="344"/>
    </row>
    <row r="31" spans="2:16" ht="27.95" customHeight="1">
      <c r="B31" s="248"/>
      <c r="C31" s="342"/>
      <c r="D31" s="342"/>
      <c r="E31" s="342"/>
      <c r="F31" s="342"/>
      <c r="G31" s="342"/>
      <c r="H31" s="342"/>
      <c r="I31" s="159"/>
      <c r="J31" s="121"/>
      <c r="K31" s="343"/>
      <c r="L31" s="343"/>
      <c r="M31" s="343"/>
      <c r="N31" s="343"/>
      <c r="O31" s="342"/>
      <c r="P31" s="342"/>
    </row>
    <row r="32" spans="2:16" ht="27.95" customHeight="1">
      <c r="B32" s="247"/>
      <c r="C32" s="344"/>
      <c r="D32" s="344"/>
      <c r="E32" s="344"/>
      <c r="F32" s="344"/>
      <c r="G32" s="344"/>
      <c r="H32" s="344"/>
      <c r="I32" s="158"/>
      <c r="J32" s="118"/>
      <c r="K32" s="345"/>
      <c r="L32" s="345"/>
      <c r="M32" s="345"/>
      <c r="N32" s="345"/>
      <c r="O32" s="344"/>
      <c r="P32" s="344"/>
    </row>
    <row r="33" spans="2:16" ht="27.95" customHeight="1">
      <c r="B33" s="248"/>
      <c r="C33" s="342"/>
      <c r="D33" s="342"/>
      <c r="E33" s="342"/>
      <c r="F33" s="342"/>
      <c r="G33" s="342"/>
      <c r="H33" s="342"/>
      <c r="I33" s="159"/>
      <c r="J33" s="121"/>
      <c r="K33" s="343"/>
      <c r="L33" s="343"/>
      <c r="M33" s="343"/>
      <c r="N33" s="343"/>
      <c r="O33" s="342"/>
      <c r="P33" s="342"/>
    </row>
    <row r="34" spans="2:16" ht="27.95" customHeight="1">
      <c r="B34" s="247"/>
      <c r="C34" s="344"/>
      <c r="D34" s="344"/>
      <c r="E34" s="344"/>
      <c r="F34" s="344"/>
      <c r="G34" s="344"/>
      <c r="H34" s="344"/>
      <c r="I34" s="158"/>
      <c r="J34" s="118"/>
      <c r="K34" s="345"/>
      <c r="L34" s="345"/>
      <c r="M34" s="345"/>
      <c r="N34" s="345"/>
      <c r="O34" s="344"/>
      <c r="P34" s="344"/>
    </row>
    <row r="35" spans="2:16" ht="27.95" customHeight="1">
      <c r="B35" s="248"/>
      <c r="C35" s="342"/>
      <c r="D35" s="342"/>
      <c r="E35" s="342"/>
      <c r="F35" s="342"/>
      <c r="G35" s="342"/>
      <c r="H35" s="342"/>
      <c r="I35" s="159"/>
      <c r="J35" s="121"/>
      <c r="K35" s="343"/>
      <c r="L35" s="343"/>
      <c r="M35" s="343"/>
      <c r="N35" s="343"/>
      <c r="O35" s="342"/>
      <c r="P35" s="342"/>
    </row>
    <row r="36" spans="2:16">
      <c r="K36" s="347" t="s">
        <v>12</v>
      </c>
      <c r="L36" s="348"/>
      <c r="M36" s="349"/>
      <c r="N36" s="350"/>
      <c r="O36" s="160"/>
      <c r="P36" s="161"/>
    </row>
  </sheetData>
  <mergeCells count="126">
    <mergeCell ref="N1:P1"/>
    <mergeCell ref="N2:P2"/>
    <mergeCell ref="K36:L36"/>
    <mergeCell ref="M36:N36"/>
    <mergeCell ref="C32:E32"/>
    <mergeCell ref="F32:H32"/>
    <mergeCell ref="K32:L32"/>
    <mergeCell ref="M32:N32"/>
    <mergeCell ref="O32:P32"/>
    <mergeCell ref="C34:E34"/>
    <mergeCell ref="F34:H34"/>
    <mergeCell ref="K34:L34"/>
    <mergeCell ref="M34:N34"/>
    <mergeCell ref="O34:P34"/>
    <mergeCell ref="C33:E33"/>
    <mergeCell ref="F33:H33"/>
    <mergeCell ref="K33:L33"/>
    <mergeCell ref="M33:N33"/>
    <mergeCell ref="O33:P33"/>
    <mergeCell ref="C35:E35"/>
    <mergeCell ref="F35:H35"/>
    <mergeCell ref="K35:L35"/>
    <mergeCell ref="M35:N35"/>
    <mergeCell ref="O35:P35"/>
    <mergeCell ref="C31:E31"/>
    <mergeCell ref="F31:H31"/>
    <mergeCell ref="K31:L31"/>
    <mergeCell ref="M31:N31"/>
    <mergeCell ref="O31:P31"/>
    <mergeCell ref="C30:E30"/>
    <mergeCell ref="F30:H30"/>
    <mergeCell ref="K30:L30"/>
    <mergeCell ref="M30:N30"/>
    <mergeCell ref="O30:P30"/>
    <mergeCell ref="C29:E29"/>
    <mergeCell ref="F29:H29"/>
    <mergeCell ref="K29:L29"/>
    <mergeCell ref="M29:N29"/>
    <mergeCell ref="O29:P29"/>
    <mergeCell ref="C26:E26"/>
    <mergeCell ref="F26:H26"/>
    <mergeCell ref="K26:L26"/>
    <mergeCell ref="M26:N26"/>
    <mergeCell ref="O26:P26"/>
    <mergeCell ref="C28:E28"/>
    <mergeCell ref="F28:H28"/>
    <mergeCell ref="K28:L28"/>
    <mergeCell ref="M28:N28"/>
    <mergeCell ref="O28:P28"/>
    <mergeCell ref="C27:E27"/>
    <mergeCell ref="F27:H27"/>
    <mergeCell ref="K27:L27"/>
    <mergeCell ref="M27:N27"/>
    <mergeCell ref="O27:P27"/>
    <mergeCell ref="C24:E24"/>
    <mergeCell ref="C22:E22"/>
    <mergeCell ref="F22:H22"/>
    <mergeCell ref="K22:L22"/>
    <mergeCell ref="M22:N22"/>
    <mergeCell ref="O22:P22"/>
    <mergeCell ref="M23:N23"/>
    <mergeCell ref="C25:E25"/>
    <mergeCell ref="F25:H25"/>
    <mergeCell ref="K25:L25"/>
    <mergeCell ref="M25:N25"/>
    <mergeCell ref="O25:P25"/>
    <mergeCell ref="F24:H24"/>
    <mergeCell ref="K24:L24"/>
    <mergeCell ref="M24:N24"/>
    <mergeCell ref="O24:P24"/>
    <mergeCell ref="C23:E23"/>
    <mergeCell ref="F23:H23"/>
    <mergeCell ref="K23:L23"/>
    <mergeCell ref="O23:P23"/>
    <mergeCell ref="C19:E19"/>
    <mergeCell ref="F19:H19"/>
    <mergeCell ref="K19:L19"/>
    <mergeCell ref="M19:N19"/>
    <mergeCell ref="O19:P19"/>
    <mergeCell ref="C21:E21"/>
    <mergeCell ref="F21:H21"/>
    <mergeCell ref="K21:L21"/>
    <mergeCell ref="M21:N21"/>
    <mergeCell ref="O21:P21"/>
    <mergeCell ref="C20:E20"/>
    <mergeCell ref="F20:H20"/>
    <mergeCell ref="K20:L20"/>
    <mergeCell ref="M20:N20"/>
    <mergeCell ref="O20:P20"/>
    <mergeCell ref="B15:C15"/>
    <mergeCell ref="E15:F15"/>
    <mergeCell ref="G16:H16"/>
    <mergeCell ref="K15:L15"/>
    <mergeCell ref="G15:H15"/>
    <mergeCell ref="I15:J15"/>
    <mergeCell ref="I16:J16"/>
    <mergeCell ref="I17:J17"/>
    <mergeCell ref="M15:P15"/>
    <mergeCell ref="K16:L16"/>
    <mergeCell ref="K17:L17"/>
    <mergeCell ref="B16:C16"/>
    <mergeCell ref="E16:F16"/>
    <mergeCell ref="E17:F17"/>
    <mergeCell ref="G17:H17"/>
    <mergeCell ref="M16:P16"/>
    <mergeCell ref="M17:P17"/>
    <mergeCell ref="I13:J13"/>
    <mergeCell ref="B13:C13"/>
    <mergeCell ref="N3:P3"/>
    <mergeCell ref="I14:J14"/>
    <mergeCell ref="B14:C14"/>
    <mergeCell ref="E11:G11"/>
    <mergeCell ref="E10:G10"/>
    <mergeCell ref="E9:G9"/>
    <mergeCell ref="E13:H13"/>
    <mergeCell ref="L13:P13"/>
    <mergeCell ref="G2:J3"/>
    <mergeCell ref="B4:G4"/>
    <mergeCell ref="B5:G5"/>
    <mergeCell ref="B8:D8"/>
    <mergeCell ref="B9:D9"/>
    <mergeCell ref="B10:D10"/>
    <mergeCell ref="B11:D11"/>
    <mergeCell ref="B12:D12"/>
    <mergeCell ref="E8:G8"/>
    <mergeCell ref="E12:G12"/>
  </mergeCells>
  <phoneticPr fontId="1"/>
  <conditionalFormatting sqref="N1:P1">
    <cfRule type="expression" dxfId="125" priority="10" stopIfTrue="1">
      <formula xml:space="preserve"> $N$1 = ""</formula>
    </cfRule>
  </conditionalFormatting>
  <conditionalFormatting sqref="K1:L1048576">
    <cfRule type="expression" dxfId="124" priority="4">
      <formula>AND(TanDispCtrl&lt;=0, ROW()&gt;=20,K1*10&lt;&gt;INT(K1)*10)</formula>
    </cfRule>
    <cfRule type="expression" dxfId="123" priority="5">
      <formula>AND(TanDispCtrl=1, ROW()&gt;=20,K1*100&lt;&gt;INT(K1)*100)</formula>
    </cfRule>
    <cfRule type="expression" dxfId="122" priority="6">
      <formula>AND(TanDispCtrl = 1, ROW()&gt;=20,K1=INT(K1))</formula>
    </cfRule>
    <cfRule type="expression" dxfId="121" priority="7">
      <formula>AND(TanDispCtrl = 1, ROW()&gt;=20,K1&lt;&gt;INT(K1))</formula>
    </cfRule>
    <cfRule type="expression" dxfId="120" priority="8">
      <formula>AND(TanDispCtrl = 2, ROW()&gt;=20,K1=INT(K1))</formula>
    </cfRule>
    <cfRule type="expression" dxfId="119" priority="9">
      <formula>AND(TanDispCtrl = 2, ROW()&gt;=20,K1&lt;&gt;INT(K1))</formula>
    </cfRule>
  </conditionalFormatting>
  <conditionalFormatting sqref="I1:I1048576">
    <cfRule type="expression" dxfId="118" priority="2">
      <formula>AND(ROW()&gt;=20,I1=INT(I1))</formula>
    </cfRule>
    <cfRule type="expression" dxfId="117" priority="3">
      <formula>AND(ROW()&gt;=20,I1&lt;&gt;INT(I1))</formula>
    </cfRule>
  </conditionalFormatting>
  <conditionalFormatting sqref="B8:G11">
    <cfRule type="expression" dxfId="116" priority="1">
      <formula>$B8&lt;&gt;""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B1:P30"/>
  <sheetViews>
    <sheetView showGridLines="0" zoomScaleNormal="100" workbookViewId="0"/>
  </sheetViews>
  <sheetFormatPr defaultRowHeight="15.75"/>
  <cols>
    <col min="1" max="2" width="5.625" style="98" customWidth="1"/>
    <col min="3" max="3" width="5" style="98" customWidth="1"/>
    <col min="4" max="4" width="1.375" style="98" customWidth="1"/>
    <col min="5" max="5" width="15.625" style="98" customWidth="1"/>
    <col min="6" max="6" width="6.5" style="98" customWidth="1"/>
    <col min="7" max="7" width="6.625" style="98" customWidth="1"/>
    <col min="8" max="8" width="7.375" style="98" customWidth="1"/>
    <col min="9" max="9" width="4.875" style="98" customWidth="1"/>
    <col min="10" max="10" width="4.625" style="98" customWidth="1"/>
    <col min="11" max="11" width="1.375" style="98" customWidth="1"/>
    <col min="12" max="12" width="9.875" style="98" customWidth="1"/>
    <col min="13" max="13" width="5.125" style="98" customWidth="1"/>
    <col min="14" max="14" width="6" style="98" customWidth="1"/>
    <col min="15" max="15" width="1.5" style="98" customWidth="1"/>
    <col min="16" max="16" width="10.75" style="98" customWidth="1"/>
    <col min="17" max="17" width="3.125" style="98" customWidth="1"/>
    <col min="18" max="16384" width="9" style="98"/>
  </cols>
  <sheetData>
    <row r="1" spans="2:16">
      <c r="N1" s="355" t="str">
        <f>BangoMei</f>
        <v>請求番号</v>
      </c>
      <c r="O1" s="355"/>
      <c r="P1" s="219">
        <f>SeikyuNo</f>
        <v>12345678</v>
      </c>
    </row>
    <row r="2" spans="2:16">
      <c r="N2" s="356">
        <f>SeikyuOutDate_Text</f>
        <v>43100</v>
      </c>
      <c r="O2" s="356"/>
      <c r="P2" s="356"/>
    </row>
    <row r="3" spans="2:16" s="105" customFormat="1" ht="27.75" customHeight="1">
      <c r="B3" s="116" t="s">
        <v>119</v>
      </c>
      <c r="C3" s="311" t="s">
        <v>4</v>
      </c>
      <c r="D3" s="311"/>
      <c r="E3" s="311"/>
      <c r="F3" s="311" t="s">
        <v>5</v>
      </c>
      <c r="G3" s="311"/>
      <c r="H3" s="311"/>
      <c r="I3" s="116" t="s">
        <v>6</v>
      </c>
      <c r="J3" s="116" t="s">
        <v>7</v>
      </c>
      <c r="K3" s="311" t="s">
        <v>8</v>
      </c>
      <c r="L3" s="311"/>
      <c r="M3" s="311" t="s">
        <v>9</v>
      </c>
      <c r="N3" s="311"/>
      <c r="O3" s="311" t="s">
        <v>1</v>
      </c>
      <c r="P3" s="311"/>
    </row>
    <row r="4" spans="2:16" ht="27.75" customHeight="1">
      <c r="B4" s="247"/>
      <c r="C4" s="344"/>
      <c r="D4" s="344"/>
      <c r="E4" s="344"/>
      <c r="F4" s="344"/>
      <c r="G4" s="344"/>
      <c r="H4" s="344"/>
      <c r="I4" s="143"/>
      <c r="J4" s="175"/>
      <c r="K4" s="345"/>
      <c r="L4" s="345"/>
      <c r="M4" s="345"/>
      <c r="N4" s="345"/>
      <c r="O4" s="344"/>
      <c r="P4" s="344"/>
    </row>
    <row r="5" spans="2:16" ht="27.75" customHeight="1">
      <c r="B5" s="248"/>
      <c r="C5" s="342"/>
      <c r="D5" s="342"/>
      <c r="E5" s="342"/>
      <c r="F5" s="342"/>
      <c r="G5" s="342"/>
      <c r="H5" s="342"/>
      <c r="I5" s="147"/>
      <c r="J5" s="176"/>
      <c r="K5" s="343"/>
      <c r="L5" s="343"/>
      <c r="M5" s="343"/>
      <c r="N5" s="343"/>
      <c r="O5" s="342"/>
      <c r="P5" s="342"/>
    </row>
    <row r="6" spans="2:16" ht="27.75" customHeight="1">
      <c r="B6" s="247"/>
      <c r="C6" s="344"/>
      <c r="D6" s="344"/>
      <c r="E6" s="344"/>
      <c r="F6" s="344"/>
      <c r="G6" s="344"/>
      <c r="H6" s="344"/>
      <c r="I6" s="143"/>
      <c r="J6" s="175"/>
      <c r="K6" s="345"/>
      <c r="L6" s="345"/>
      <c r="M6" s="345"/>
      <c r="N6" s="345"/>
      <c r="O6" s="344"/>
      <c r="P6" s="344"/>
    </row>
    <row r="7" spans="2:16" ht="27.75" customHeight="1">
      <c r="B7" s="248"/>
      <c r="C7" s="342"/>
      <c r="D7" s="342"/>
      <c r="E7" s="342"/>
      <c r="F7" s="342"/>
      <c r="G7" s="342"/>
      <c r="H7" s="342"/>
      <c r="I7" s="147"/>
      <c r="J7" s="176"/>
      <c r="K7" s="343"/>
      <c r="L7" s="343"/>
      <c r="M7" s="343"/>
      <c r="N7" s="343"/>
      <c r="O7" s="342"/>
      <c r="P7" s="342"/>
    </row>
    <row r="8" spans="2:16" ht="27.75" customHeight="1">
      <c r="B8" s="247"/>
      <c r="C8" s="344"/>
      <c r="D8" s="344"/>
      <c r="E8" s="344"/>
      <c r="F8" s="344"/>
      <c r="G8" s="344"/>
      <c r="H8" s="344"/>
      <c r="I8" s="143"/>
      <c r="J8" s="175"/>
      <c r="K8" s="345"/>
      <c r="L8" s="345"/>
      <c r="M8" s="345"/>
      <c r="N8" s="345"/>
      <c r="O8" s="344"/>
      <c r="P8" s="344"/>
    </row>
    <row r="9" spans="2:16" ht="27.75" customHeight="1">
      <c r="B9" s="248"/>
      <c r="C9" s="342"/>
      <c r="D9" s="342"/>
      <c r="E9" s="342"/>
      <c r="F9" s="342"/>
      <c r="G9" s="342"/>
      <c r="H9" s="342"/>
      <c r="I9" s="147"/>
      <c r="J9" s="176"/>
      <c r="K9" s="343"/>
      <c r="L9" s="343"/>
      <c r="M9" s="343"/>
      <c r="N9" s="343"/>
      <c r="O9" s="342"/>
      <c r="P9" s="342"/>
    </row>
    <row r="10" spans="2:16" ht="27.75" customHeight="1">
      <c r="B10" s="247"/>
      <c r="C10" s="344"/>
      <c r="D10" s="344"/>
      <c r="E10" s="344"/>
      <c r="F10" s="344"/>
      <c r="G10" s="344"/>
      <c r="H10" s="344"/>
      <c r="I10" s="143"/>
      <c r="J10" s="175"/>
      <c r="K10" s="345"/>
      <c r="L10" s="345"/>
      <c r="M10" s="345"/>
      <c r="N10" s="345"/>
      <c r="O10" s="344"/>
      <c r="P10" s="344"/>
    </row>
    <row r="11" spans="2:16" ht="27.75" customHeight="1">
      <c r="B11" s="248"/>
      <c r="C11" s="342"/>
      <c r="D11" s="342"/>
      <c r="E11" s="342"/>
      <c r="F11" s="342"/>
      <c r="G11" s="342"/>
      <c r="H11" s="342"/>
      <c r="I11" s="147"/>
      <c r="J11" s="176"/>
      <c r="K11" s="343"/>
      <c r="L11" s="343"/>
      <c r="M11" s="343"/>
      <c r="N11" s="343"/>
      <c r="O11" s="342"/>
      <c r="P11" s="342"/>
    </row>
    <row r="12" spans="2:16" ht="27.75" customHeight="1">
      <c r="B12" s="247"/>
      <c r="C12" s="344"/>
      <c r="D12" s="344"/>
      <c r="E12" s="344"/>
      <c r="F12" s="344"/>
      <c r="G12" s="344"/>
      <c r="H12" s="344"/>
      <c r="I12" s="143"/>
      <c r="J12" s="175"/>
      <c r="K12" s="345"/>
      <c r="L12" s="345"/>
      <c r="M12" s="345"/>
      <c r="N12" s="345"/>
      <c r="O12" s="344"/>
      <c r="P12" s="344"/>
    </row>
    <row r="13" spans="2:16" ht="27.75" customHeight="1">
      <c r="B13" s="248"/>
      <c r="C13" s="342"/>
      <c r="D13" s="342"/>
      <c r="E13" s="342"/>
      <c r="F13" s="342"/>
      <c r="G13" s="342"/>
      <c r="H13" s="342"/>
      <c r="I13" s="147"/>
      <c r="J13" s="176"/>
      <c r="K13" s="343"/>
      <c r="L13" s="343"/>
      <c r="M13" s="343"/>
      <c r="N13" s="343"/>
      <c r="O13" s="342"/>
      <c r="P13" s="342"/>
    </row>
    <row r="14" spans="2:16" ht="27.75" customHeight="1">
      <c r="B14" s="247"/>
      <c r="C14" s="344"/>
      <c r="D14" s="344"/>
      <c r="E14" s="344"/>
      <c r="F14" s="344"/>
      <c r="G14" s="344"/>
      <c r="H14" s="344"/>
      <c r="I14" s="143"/>
      <c r="J14" s="175"/>
      <c r="K14" s="345"/>
      <c r="L14" s="345"/>
      <c r="M14" s="345"/>
      <c r="N14" s="345"/>
      <c r="O14" s="344"/>
      <c r="P14" s="344"/>
    </row>
    <row r="15" spans="2:16" ht="27.75" customHeight="1">
      <c r="B15" s="248"/>
      <c r="C15" s="342"/>
      <c r="D15" s="342"/>
      <c r="E15" s="342"/>
      <c r="F15" s="342"/>
      <c r="G15" s="342"/>
      <c r="H15" s="342"/>
      <c r="I15" s="147"/>
      <c r="J15" s="176"/>
      <c r="K15" s="343"/>
      <c r="L15" s="343"/>
      <c r="M15" s="343"/>
      <c r="N15" s="343"/>
      <c r="O15" s="342"/>
      <c r="P15" s="342"/>
    </row>
    <row r="16" spans="2:16" ht="27.75" customHeight="1">
      <c r="B16" s="247"/>
      <c r="C16" s="344"/>
      <c r="D16" s="344"/>
      <c r="E16" s="344"/>
      <c r="F16" s="344"/>
      <c r="G16" s="344"/>
      <c r="H16" s="344"/>
      <c r="I16" s="143"/>
      <c r="J16" s="175"/>
      <c r="K16" s="345"/>
      <c r="L16" s="345"/>
      <c r="M16" s="345"/>
      <c r="N16" s="345"/>
      <c r="O16" s="344"/>
      <c r="P16" s="344"/>
    </row>
    <row r="17" spans="2:16" ht="27.75" customHeight="1">
      <c r="B17" s="248"/>
      <c r="C17" s="342"/>
      <c r="D17" s="342"/>
      <c r="E17" s="342"/>
      <c r="F17" s="342"/>
      <c r="G17" s="342"/>
      <c r="H17" s="342"/>
      <c r="I17" s="147"/>
      <c r="J17" s="176"/>
      <c r="K17" s="343"/>
      <c r="L17" s="343"/>
      <c r="M17" s="343"/>
      <c r="N17" s="343"/>
      <c r="O17" s="342"/>
      <c r="P17" s="342"/>
    </row>
    <row r="18" spans="2:16" ht="27.75" customHeight="1">
      <c r="B18" s="247"/>
      <c r="C18" s="344"/>
      <c r="D18" s="344"/>
      <c r="E18" s="344"/>
      <c r="F18" s="344"/>
      <c r="G18" s="344"/>
      <c r="H18" s="344"/>
      <c r="I18" s="143"/>
      <c r="J18" s="175"/>
      <c r="K18" s="345"/>
      <c r="L18" s="345"/>
      <c r="M18" s="345"/>
      <c r="N18" s="345"/>
      <c r="O18" s="344"/>
      <c r="P18" s="344"/>
    </row>
    <row r="19" spans="2:16" ht="27.75" customHeight="1">
      <c r="B19" s="248"/>
      <c r="C19" s="342"/>
      <c r="D19" s="342"/>
      <c r="E19" s="342"/>
      <c r="F19" s="342"/>
      <c r="G19" s="342"/>
      <c r="H19" s="342"/>
      <c r="I19" s="147"/>
      <c r="J19" s="176"/>
      <c r="K19" s="343"/>
      <c r="L19" s="343"/>
      <c r="M19" s="343"/>
      <c r="N19" s="343"/>
      <c r="O19" s="342"/>
      <c r="P19" s="342"/>
    </row>
    <row r="20" spans="2:16" ht="27.75" customHeight="1">
      <c r="B20" s="247"/>
      <c r="C20" s="344"/>
      <c r="D20" s="344"/>
      <c r="E20" s="344"/>
      <c r="F20" s="344"/>
      <c r="G20" s="344"/>
      <c r="H20" s="344"/>
      <c r="I20" s="143"/>
      <c r="J20" s="175"/>
      <c r="K20" s="345"/>
      <c r="L20" s="345"/>
      <c r="M20" s="345"/>
      <c r="N20" s="345"/>
      <c r="O20" s="344"/>
      <c r="P20" s="344"/>
    </row>
    <row r="21" spans="2:16" ht="27.75" customHeight="1">
      <c r="B21" s="248"/>
      <c r="C21" s="342"/>
      <c r="D21" s="342"/>
      <c r="E21" s="342"/>
      <c r="F21" s="342"/>
      <c r="G21" s="342"/>
      <c r="H21" s="342"/>
      <c r="I21" s="147"/>
      <c r="J21" s="176"/>
      <c r="K21" s="343"/>
      <c r="L21" s="343"/>
      <c r="M21" s="343"/>
      <c r="N21" s="343"/>
      <c r="O21" s="342"/>
      <c r="P21" s="342"/>
    </row>
    <row r="22" spans="2:16" ht="27.75" customHeight="1">
      <c r="B22" s="247"/>
      <c r="C22" s="344"/>
      <c r="D22" s="344"/>
      <c r="E22" s="344"/>
      <c r="F22" s="344"/>
      <c r="G22" s="344"/>
      <c r="H22" s="344"/>
      <c r="I22" s="143"/>
      <c r="J22" s="175"/>
      <c r="K22" s="345"/>
      <c r="L22" s="345"/>
      <c r="M22" s="345"/>
      <c r="N22" s="345"/>
      <c r="O22" s="344"/>
      <c r="P22" s="344"/>
    </row>
    <row r="23" spans="2:16" ht="27.75" customHeight="1">
      <c r="B23" s="248"/>
      <c r="C23" s="342"/>
      <c r="D23" s="342"/>
      <c r="E23" s="342"/>
      <c r="F23" s="342"/>
      <c r="G23" s="342"/>
      <c r="H23" s="342"/>
      <c r="I23" s="147"/>
      <c r="J23" s="176"/>
      <c r="K23" s="343"/>
      <c r="L23" s="343"/>
      <c r="M23" s="343"/>
      <c r="N23" s="343"/>
      <c r="O23" s="342"/>
      <c r="P23" s="342"/>
    </row>
    <row r="24" spans="2:16" ht="27.75" customHeight="1">
      <c r="B24" s="247"/>
      <c r="C24" s="344"/>
      <c r="D24" s="344"/>
      <c r="E24" s="344"/>
      <c r="F24" s="344"/>
      <c r="G24" s="344"/>
      <c r="H24" s="344"/>
      <c r="I24" s="143"/>
      <c r="J24" s="175"/>
      <c r="K24" s="345"/>
      <c r="L24" s="345"/>
      <c r="M24" s="345"/>
      <c r="N24" s="345"/>
      <c r="O24" s="344"/>
      <c r="P24" s="344"/>
    </row>
    <row r="25" spans="2:16" ht="27.75" customHeight="1">
      <c r="B25" s="248"/>
      <c r="C25" s="342"/>
      <c r="D25" s="342"/>
      <c r="E25" s="342"/>
      <c r="F25" s="342"/>
      <c r="G25" s="342"/>
      <c r="H25" s="342"/>
      <c r="I25" s="147"/>
      <c r="J25" s="176"/>
      <c r="K25" s="343"/>
      <c r="L25" s="343"/>
      <c r="M25" s="343"/>
      <c r="N25" s="343"/>
      <c r="O25" s="342"/>
      <c r="P25" s="342"/>
    </row>
    <row r="26" spans="2:16" ht="27.75" customHeight="1">
      <c r="B26" s="247"/>
      <c r="C26" s="344"/>
      <c r="D26" s="344"/>
      <c r="E26" s="344"/>
      <c r="F26" s="344"/>
      <c r="G26" s="344"/>
      <c r="H26" s="344"/>
      <c r="I26" s="143"/>
      <c r="J26" s="175"/>
      <c r="K26" s="345"/>
      <c r="L26" s="345"/>
      <c r="M26" s="345"/>
      <c r="N26" s="345"/>
      <c r="O26" s="344"/>
      <c r="P26" s="344"/>
    </row>
    <row r="27" spans="2:16" ht="27.75" customHeight="1">
      <c r="B27" s="248"/>
      <c r="C27" s="342"/>
      <c r="D27" s="342"/>
      <c r="E27" s="342"/>
      <c r="F27" s="342"/>
      <c r="G27" s="342"/>
      <c r="H27" s="342"/>
      <c r="I27" s="147"/>
      <c r="J27" s="176"/>
      <c r="K27" s="343"/>
      <c r="L27" s="343"/>
      <c r="M27" s="343"/>
      <c r="N27" s="343"/>
      <c r="O27" s="342"/>
      <c r="P27" s="342"/>
    </row>
    <row r="28" spans="2:16" ht="27.75" customHeight="1">
      <c r="B28" s="247"/>
      <c r="C28" s="344"/>
      <c r="D28" s="344"/>
      <c r="E28" s="344"/>
      <c r="F28" s="344"/>
      <c r="G28" s="344"/>
      <c r="H28" s="344"/>
      <c r="I28" s="143"/>
      <c r="J28" s="175"/>
      <c r="K28" s="345"/>
      <c r="L28" s="345"/>
      <c r="M28" s="345"/>
      <c r="N28" s="345"/>
      <c r="O28" s="344"/>
      <c r="P28" s="344"/>
    </row>
    <row r="29" spans="2:16" ht="27.75" customHeight="1">
      <c r="B29" s="248"/>
      <c r="C29" s="342"/>
      <c r="D29" s="342"/>
      <c r="E29" s="342"/>
      <c r="F29" s="342"/>
      <c r="G29" s="342"/>
      <c r="H29" s="342"/>
      <c r="I29" s="147"/>
      <c r="J29" s="176"/>
      <c r="K29" s="343"/>
      <c r="L29" s="343"/>
      <c r="M29" s="343"/>
      <c r="N29" s="343"/>
      <c r="O29" s="342"/>
      <c r="P29" s="342"/>
    </row>
    <row r="30" spans="2:16">
      <c r="K30" s="351" t="s">
        <v>12</v>
      </c>
      <c r="L30" s="352"/>
      <c r="M30" s="353"/>
      <c r="N30" s="354"/>
      <c r="O30" s="162"/>
      <c r="P30" s="163"/>
    </row>
  </sheetData>
  <mergeCells count="139">
    <mergeCell ref="N1:O1"/>
    <mergeCell ref="N2:P2"/>
    <mergeCell ref="C3:E3"/>
    <mergeCell ref="F3:H3"/>
    <mergeCell ref="K3:L3"/>
    <mergeCell ref="M3:N3"/>
    <mergeCell ref="O3:P3"/>
    <mergeCell ref="C4:E4"/>
    <mergeCell ref="F4:H4"/>
    <mergeCell ref="K4:L4"/>
    <mergeCell ref="M4:N4"/>
    <mergeCell ref="O4:P4"/>
    <mergeCell ref="C5:E5"/>
    <mergeCell ref="F5:H5"/>
    <mergeCell ref="K5:L5"/>
    <mergeCell ref="M5:N5"/>
    <mergeCell ref="O5:P5"/>
    <mergeCell ref="C6:E6"/>
    <mergeCell ref="F6:H6"/>
    <mergeCell ref="K6:L6"/>
    <mergeCell ref="M6:N6"/>
    <mergeCell ref="O6:P6"/>
    <mergeCell ref="C7:E7"/>
    <mergeCell ref="F7:H7"/>
    <mergeCell ref="K7:L7"/>
    <mergeCell ref="M7:N7"/>
    <mergeCell ref="O7:P7"/>
    <mergeCell ref="C8:E8"/>
    <mergeCell ref="F8:H8"/>
    <mergeCell ref="K8:L8"/>
    <mergeCell ref="M8:N8"/>
    <mergeCell ref="O8:P8"/>
    <mergeCell ref="C9:E9"/>
    <mergeCell ref="F9:H9"/>
    <mergeCell ref="K9:L9"/>
    <mergeCell ref="M9:N9"/>
    <mergeCell ref="O9:P9"/>
    <mergeCell ref="C10:E10"/>
    <mergeCell ref="F10:H10"/>
    <mergeCell ref="K10:L10"/>
    <mergeCell ref="M10:N10"/>
    <mergeCell ref="O10:P10"/>
    <mergeCell ref="C11:E11"/>
    <mergeCell ref="F11:H11"/>
    <mergeCell ref="K11:L11"/>
    <mergeCell ref="M11:N11"/>
    <mergeCell ref="O11:P11"/>
    <mergeCell ref="C12:E12"/>
    <mergeCell ref="F12:H12"/>
    <mergeCell ref="K12:L12"/>
    <mergeCell ref="M12:N12"/>
    <mergeCell ref="O12:P12"/>
    <mergeCell ref="C13:E13"/>
    <mergeCell ref="F13:H13"/>
    <mergeCell ref="K13:L13"/>
    <mergeCell ref="M13:N13"/>
    <mergeCell ref="O13:P13"/>
    <mergeCell ref="C14:E14"/>
    <mergeCell ref="F14:H14"/>
    <mergeCell ref="K14:L14"/>
    <mergeCell ref="M14:N14"/>
    <mergeCell ref="O14:P14"/>
    <mergeCell ref="C15:E15"/>
    <mergeCell ref="F15:H15"/>
    <mergeCell ref="K15:L15"/>
    <mergeCell ref="M15:N15"/>
    <mergeCell ref="O15:P15"/>
    <mergeCell ref="C16:E16"/>
    <mergeCell ref="F16:H16"/>
    <mergeCell ref="K16:L16"/>
    <mergeCell ref="M16:N16"/>
    <mergeCell ref="O16:P16"/>
    <mergeCell ref="C17:E17"/>
    <mergeCell ref="F17:H17"/>
    <mergeCell ref="K17:L17"/>
    <mergeCell ref="M17:N17"/>
    <mergeCell ref="O17:P17"/>
    <mergeCell ref="C18:E18"/>
    <mergeCell ref="F18:H18"/>
    <mergeCell ref="K18:L18"/>
    <mergeCell ref="M18:N18"/>
    <mergeCell ref="O18:P18"/>
    <mergeCell ref="C25:E25"/>
    <mergeCell ref="F25:H25"/>
    <mergeCell ref="K25:L25"/>
    <mergeCell ref="C19:E19"/>
    <mergeCell ref="F19:H19"/>
    <mergeCell ref="K19:L19"/>
    <mergeCell ref="M19:N19"/>
    <mergeCell ref="O19:P19"/>
    <mergeCell ref="C20:E20"/>
    <mergeCell ref="F20:H20"/>
    <mergeCell ref="K20:L20"/>
    <mergeCell ref="M20:N20"/>
    <mergeCell ref="O20:P20"/>
    <mergeCell ref="C23:E23"/>
    <mergeCell ref="F23:H23"/>
    <mergeCell ref="K23:L23"/>
    <mergeCell ref="M23:N23"/>
    <mergeCell ref="O23:P23"/>
    <mergeCell ref="C24:E24"/>
    <mergeCell ref="F24:H24"/>
    <mergeCell ref="K24:L24"/>
    <mergeCell ref="M24:N24"/>
    <mergeCell ref="O24:P24"/>
    <mergeCell ref="C21:E21"/>
    <mergeCell ref="F21:H21"/>
    <mergeCell ref="K21:L21"/>
    <mergeCell ref="M21:N21"/>
    <mergeCell ref="O21:P21"/>
    <mergeCell ref="C22:E22"/>
    <mergeCell ref="F22:H22"/>
    <mergeCell ref="K22:L22"/>
    <mergeCell ref="M22:N22"/>
    <mergeCell ref="O22:P22"/>
    <mergeCell ref="M25:N25"/>
    <mergeCell ref="K30:L30"/>
    <mergeCell ref="M30:N30"/>
    <mergeCell ref="C26:E26"/>
    <mergeCell ref="F26:H26"/>
    <mergeCell ref="K26:L26"/>
    <mergeCell ref="M26:N26"/>
    <mergeCell ref="O26:P26"/>
    <mergeCell ref="C27:E27"/>
    <mergeCell ref="F27:H27"/>
    <mergeCell ref="K27:L27"/>
    <mergeCell ref="M27:N27"/>
    <mergeCell ref="O27:P27"/>
    <mergeCell ref="C28:E28"/>
    <mergeCell ref="F28:H28"/>
    <mergeCell ref="K28:L28"/>
    <mergeCell ref="M28:N28"/>
    <mergeCell ref="O28:P28"/>
    <mergeCell ref="C29:E29"/>
    <mergeCell ref="F29:H29"/>
    <mergeCell ref="K29:L29"/>
    <mergeCell ref="M29:N29"/>
    <mergeCell ref="O29:P29"/>
    <mergeCell ref="O25:P25"/>
  </mergeCells>
  <phoneticPr fontId="1"/>
  <conditionalFormatting sqref="I1:I1048576">
    <cfRule type="expression" dxfId="115" priority="1">
      <formula>AND(ROW()&gt;=4,I1=INT(I1))</formula>
    </cfRule>
    <cfRule type="expression" dxfId="114" priority="2">
      <formula>AND(ROW()&gt;=4,I1&lt;&gt;INT(I1))</formula>
    </cfRule>
  </conditionalFormatting>
  <conditionalFormatting sqref="K1:L1048576">
    <cfRule type="expression" dxfId="113" priority="3">
      <formula>AND(TanDispCtrl&lt;=0, ROW()&gt;=4,K1*10&lt;&gt;INT(K1)*10)</formula>
    </cfRule>
    <cfRule type="expression" dxfId="112" priority="4">
      <formula>AND(TanDispCtrl=1, ROW()&gt;=4,K1*100&lt;&gt;INT(K1)*100)</formula>
    </cfRule>
    <cfRule type="expression" dxfId="111" priority="5">
      <formula>AND(TanDispCtrl = 1, ROW()&gt;=4,K1=INT(K1))</formula>
    </cfRule>
    <cfRule type="expression" dxfId="110" priority="6">
      <formula>AND(TanDispCtrl = 1, ROW()&gt;=4,K1&lt;&gt;INT(K1))</formula>
    </cfRule>
    <cfRule type="expression" dxfId="109" priority="7">
      <formula>AND(TanDispCtrl = 2, ROW()&gt;=4,K1=INT(K1))</formula>
    </cfRule>
    <cfRule type="expression" dxfId="108" priority="8">
      <formula>AND(TanDispCtrl = 2, ROW()&gt;=4,K1&lt;&gt;INT(K1))</formula>
    </cfRule>
  </conditionalFormatting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pageSetUpPr fitToPage="1"/>
  </sheetPr>
  <dimension ref="B1:Q38"/>
  <sheetViews>
    <sheetView showGridLines="0" zoomScaleNormal="100" workbookViewId="0"/>
  </sheetViews>
  <sheetFormatPr defaultRowHeight="15.75"/>
  <cols>
    <col min="1" max="1" width="3.625" style="98" customWidth="1"/>
    <col min="2" max="2" width="5.625" style="98" customWidth="1"/>
    <col min="3" max="3" width="5" style="98" customWidth="1"/>
    <col min="4" max="4" width="1.375" style="98" customWidth="1"/>
    <col min="5" max="5" width="15.625" style="98" customWidth="1"/>
    <col min="6" max="6" width="6.5" style="98" customWidth="1"/>
    <col min="7" max="7" width="6.625" style="98" customWidth="1"/>
    <col min="8" max="8" width="7.375" style="98" customWidth="1"/>
    <col min="9" max="10" width="5.625" style="98" customWidth="1"/>
    <col min="11" max="11" width="3.625" style="98" customWidth="1"/>
    <col min="12" max="12" width="11.625" style="98" customWidth="1"/>
    <col min="13" max="13" width="7.625" style="98" customWidth="1"/>
    <col min="14" max="14" width="1.625" style="98" customWidth="1"/>
    <col min="15" max="15" width="11.625" style="98" customWidth="1"/>
    <col min="16" max="16" width="5.625" style="98" customWidth="1"/>
    <col min="17" max="17" width="0" style="98" hidden="1" customWidth="1"/>
    <col min="18" max="16384" width="9" style="98"/>
  </cols>
  <sheetData>
    <row r="1" spans="2:17">
      <c r="G1" s="366" t="str">
        <f>Syomei</f>
        <v>請  求  書</v>
      </c>
      <c r="H1" s="366"/>
      <c r="I1" s="366"/>
      <c r="J1" s="366"/>
      <c r="M1" s="346" t="str">
        <f t="shared" ref="M1" si="0" xml:space="preserve"> IF(Q1&lt;&gt;"","受注番号　"&amp;Q1,"")</f>
        <v>受注番号　工事-00001</v>
      </c>
      <c r="N1" s="346"/>
      <c r="O1" s="346"/>
      <c r="Q1" s="98" t="str">
        <f>IF(JuchuNo="","",JuchuNo)</f>
        <v>工事-00001</v>
      </c>
    </row>
    <row r="2" spans="2:17">
      <c r="G2" s="366"/>
      <c r="H2" s="366"/>
      <c r="I2" s="366"/>
      <c r="J2" s="366"/>
      <c r="M2" s="294" t="str">
        <f t="shared" ref="M2" si="1">"請求番号　"&amp;Q2</f>
        <v>請求番号　12345678</v>
      </c>
      <c r="N2" s="294"/>
      <c r="O2" s="294"/>
      <c r="Q2" s="98">
        <f>SeikyuNo</f>
        <v>12345678</v>
      </c>
    </row>
    <row r="3" spans="2:17">
      <c r="M3" s="326">
        <f t="shared" ref="M3" si="2">Q3</f>
        <v>43100</v>
      </c>
      <c r="N3" s="326"/>
      <c r="O3" s="326"/>
      <c r="Q3" s="98">
        <f>SeikyuOutDate_Text</f>
        <v>43100</v>
      </c>
    </row>
    <row r="4" spans="2:17" ht="30.75" customHeight="1">
      <c r="B4" s="364" t="str">
        <f>Kokyakumei_Keisyo</f>
        <v xml:space="preserve">▲▲▲▲建設株式会社 </v>
      </c>
      <c r="C4" s="364"/>
      <c r="D4" s="364"/>
      <c r="E4" s="364"/>
      <c r="F4" s="364"/>
      <c r="G4" s="298"/>
      <c r="H4" s="298"/>
    </row>
    <row r="5" spans="2:17">
      <c r="B5" s="331" t="str">
        <f>KokyakuTantosyamei_Text</f>
        <v>幸　由美子　様</v>
      </c>
      <c r="C5" s="298"/>
      <c r="D5" s="298"/>
      <c r="E5" s="298"/>
      <c r="F5" s="298"/>
      <c r="G5" s="298"/>
      <c r="H5" s="298"/>
    </row>
    <row r="6" spans="2:17">
      <c r="B6" s="105" t="str">
        <f>Mongon</f>
        <v>下記の通り、ご請求申し上げます。</v>
      </c>
    </row>
    <row r="7" spans="2:17" ht="9.9499999999999993" customHeight="1"/>
    <row r="8" spans="2:17" ht="15" customHeight="1">
      <c r="B8" s="105" t="s">
        <v>40</v>
      </c>
    </row>
    <row r="9" spans="2:17" ht="15" customHeight="1">
      <c r="B9" s="523" t="str">
        <f>DispKeigenRate_Text</f>
        <v>8%対象合計</v>
      </c>
      <c r="C9" s="523"/>
      <c r="D9" s="520"/>
      <c r="E9" s="528" t="str">
        <f>IF(DispKeigenRate="","",TEXT(KeigenObjNow, "#,##0") &amp; " / " &amp; TEXT(KeigenObjTotal, "#,##0"))</f>
        <v>250,000 / 250,000</v>
      </c>
      <c r="F9" s="515"/>
      <c r="G9" s="515"/>
    </row>
    <row r="10" spans="2:17" ht="15" customHeight="1">
      <c r="B10" s="523" t="str">
        <f>IF(DispKeigenRate="","","上記消費税")</f>
        <v>上記消費税</v>
      </c>
      <c r="C10" s="523"/>
      <c r="D10" s="520"/>
      <c r="E10" s="528">
        <f>IF(DispKeigenRate="","",KeigenNow)</f>
        <v>800</v>
      </c>
      <c r="F10" s="515"/>
      <c r="G10" s="515"/>
    </row>
    <row r="11" spans="2:17" ht="15" customHeight="1">
      <c r="B11" s="523" t="str">
        <f>IF(TaxCalType=0,"請求工事金額",IF(DispHyojunRate&lt;&gt;"",DispHyojunRate_Text,""))</f>
        <v>10%対象合計</v>
      </c>
      <c r="C11" s="523"/>
      <c r="D11" s="520"/>
      <c r="E11" s="528" t="str">
        <f>TEXT(IF(TaxCalType=1,HyojunObjNow,ZeibetuSeikyuGokeiKingaku), "#,##0;[赤]-#,##0") &amp; " / " &amp; TEXT(IF(TaxCalType=1,HyojunObjTotal,BaseZeibetuSeikyuGokeiKingaku), "#,##0;[赤]-#,##0")</f>
        <v>250,000 / 250,000</v>
      </c>
      <c r="F11" s="515"/>
      <c r="G11" s="515"/>
    </row>
    <row r="12" spans="2:17" ht="15" customHeight="1">
      <c r="B12" s="523" t="str">
        <f>IF(TaxCalType=0,DispSyohiZeiRate_Text,IF($B$11&lt;&gt;"","上記消費税",""))</f>
        <v>上記消費税</v>
      </c>
      <c r="C12" s="523"/>
      <c r="D12" s="520"/>
      <c r="E12" s="528">
        <f>IF(TaxCalType=1,HyojunNow,SyohiZeiKingaku)</f>
        <v>1000</v>
      </c>
      <c r="F12" s="515"/>
      <c r="G12" s="515"/>
    </row>
    <row r="13" spans="2:17" ht="20.100000000000001" customHeight="1">
      <c r="B13" s="524" t="s">
        <v>148</v>
      </c>
      <c r="C13" s="521"/>
      <c r="D13" s="527"/>
      <c r="E13" s="526">
        <f>ZeikomiSeikyuGokeiKingaku</f>
        <v>1080000</v>
      </c>
      <c r="F13" s="522"/>
      <c r="G13" s="522"/>
    </row>
    <row r="14" spans="2:17" ht="9.9499999999999993" customHeight="1">
      <c r="B14" s="105"/>
      <c r="E14" s="105"/>
      <c r="F14" s="155"/>
      <c r="G14" s="155"/>
    </row>
    <row r="15" spans="2:17">
      <c r="B15" s="325" t="str">
        <f>Komokumei_Text</f>
        <v>工事件名</v>
      </c>
      <c r="C15" s="325"/>
      <c r="D15" s="156" t="s">
        <v>2</v>
      </c>
      <c r="E15" s="287" t="str">
        <f>KojiKenmei_Text</f>
        <v>横浜海岸ビル　内装工事</v>
      </c>
      <c r="F15" s="316"/>
      <c r="G15" s="316"/>
      <c r="H15" s="316"/>
      <c r="I15" s="110" t="s">
        <v>129</v>
      </c>
      <c r="J15" s="287" t="str">
        <f>GenbaJyusyo_Text</f>
        <v>神奈川県横浜市港北区新横浜2-6-3</v>
      </c>
      <c r="K15" s="316"/>
      <c r="L15" s="316"/>
      <c r="M15" s="316"/>
      <c r="N15" s="316"/>
      <c r="O15" s="316"/>
    </row>
    <row r="16" spans="2:17">
      <c r="B16" s="327" t="s">
        <v>1</v>
      </c>
      <c r="C16" s="327"/>
      <c r="D16" s="126" t="s">
        <v>2</v>
      </c>
      <c r="E16" s="328" t="str">
        <f>Biko_Text</f>
        <v>現金振込に限る</v>
      </c>
      <c r="F16" s="365"/>
      <c r="G16" s="365"/>
      <c r="H16" s="365"/>
      <c r="I16" s="327"/>
      <c r="J16" s="327"/>
      <c r="K16" s="153"/>
      <c r="L16" s="153"/>
      <c r="M16" s="153"/>
      <c r="N16" s="153"/>
      <c r="O16" s="153"/>
    </row>
    <row r="17" spans="2:16" ht="15.75" customHeight="1">
      <c r="B17" s="332" t="s">
        <v>33</v>
      </c>
      <c r="C17" s="332"/>
      <c r="D17" s="157" t="s">
        <v>49</v>
      </c>
      <c r="E17" s="333" t="str">
        <f>Bankmei1</f>
        <v>三菱東京UFJ銀行</v>
      </c>
      <c r="F17" s="333"/>
      <c r="G17" s="335" t="str">
        <f>Sitenmei1</f>
        <v>新宿支店</v>
      </c>
      <c r="H17" s="335"/>
      <c r="I17" s="336" t="str">
        <f>KozaSyubetu1</f>
        <v>当座</v>
      </c>
      <c r="J17" s="336"/>
      <c r="K17" s="334" t="str">
        <f>KozaNo1</f>
        <v>0000000</v>
      </c>
      <c r="L17" s="334"/>
      <c r="M17" s="339" t="str">
        <f>Meigininmei1</f>
        <v>カ）プラスバイプラス1</v>
      </c>
      <c r="N17" s="339"/>
      <c r="O17" s="339"/>
      <c r="P17" s="104"/>
    </row>
    <row r="18" spans="2:16" s="105" customFormat="1" ht="15.75" customHeight="1">
      <c r="B18" s="296"/>
      <c r="C18" s="296"/>
      <c r="D18" s="106"/>
      <c r="E18" s="333" t="str">
        <f>Bankmei2</f>
        <v>楽天銀行</v>
      </c>
      <c r="F18" s="333"/>
      <c r="G18" s="333" t="str">
        <f>Sitenmei2</f>
        <v>本店営業部</v>
      </c>
      <c r="H18" s="333"/>
      <c r="I18" s="337" t="str">
        <f>KozaSyubetu2</f>
        <v>普通</v>
      </c>
      <c r="J18" s="337"/>
      <c r="K18" s="340" t="str">
        <f>KozaNo2</f>
        <v>3141592</v>
      </c>
      <c r="L18" s="340"/>
      <c r="M18" s="290" t="str">
        <f>Meigininmei2</f>
        <v>カ）プラスバイプラス2</v>
      </c>
      <c r="N18" s="290"/>
      <c r="O18" s="290"/>
    </row>
    <row r="19" spans="2:16" ht="15.75" customHeight="1">
      <c r="B19" s="108"/>
      <c r="C19" s="108"/>
      <c r="D19" s="108"/>
      <c r="E19" s="294" t="str">
        <f>Bankmei3</f>
        <v>ぐんまみらい信用組合</v>
      </c>
      <c r="F19" s="294"/>
      <c r="G19" s="294" t="str">
        <f>Sitenmei3</f>
        <v>ぐんまみらいセンター</v>
      </c>
      <c r="H19" s="294"/>
      <c r="I19" s="338" t="str">
        <f>KozaSyubetu3</f>
        <v>普通</v>
      </c>
      <c r="J19" s="338"/>
      <c r="K19" s="341" t="str">
        <f>KozaNo3</f>
        <v>1234567</v>
      </c>
      <c r="L19" s="341"/>
      <c r="M19" s="287" t="str">
        <f>Meigininmei3</f>
        <v>カ）プラスバイプラス3</v>
      </c>
      <c r="N19" s="287"/>
      <c r="O19" s="287"/>
      <c r="P19" s="105"/>
    </row>
    <row r="20" spans="2:16">
      <c r="B20" s="105" t="s">
        <v>35</v>
      </c>
      <c r="I20" s="363"/>
      <c r="J20" s="363"/>
    </row>
    <row r="21" spans="2:16" s="105" customFormat="1" ht="20.100000000000001" customHeight="1">
      <c r="B21" s="116" t="s">
        <v>3</v>
      </c>
      <c r="C21" s="311" t="s">
        <v>4</v>
      </c>
      <c r="D21" s="311"/>
      <c r="E21" s="311"/>
      <c r="F21" s="311" t="s">
        <v>5</v>
      </c>
      <c r="G21" s="311"/>
      <c r="H21" s="311"/>
      <c r="I21" s="367" t="s">
        <v>9</v>
      </c>
      <c r="J21" s="368"/>
      <c r="K21" s="368"/>
      <c r="L21" s="368"/>
      <c r="M21" s="165" t="s">
        <v>41</v>
      </c>
      <c r="N21" s="311" t="s">
        <v>1</v>
      </c>
      <c r="O21" s="311"/>
    </row>
    <row r="22" spans="2:16" ht="27.95" customHeight="1">
      <c r="B22" s="247"/>
      <c r="C22" s="344"/>
      <c r="D22" s="344"/>
      <c r="E22" s="344"/>
      <c r="F22" s="344"/>
      <c r="G22" s="344"/>
      <c r="H22" s="344"/>
      <c r="I22" s="359"/>
      <c r="J22" s="360"/>
      <c r="K22" s="166"/>
      <c r="L22" s="167"/>
      <c r="M22" s="224"/>
      <c r="N22" s="344"/>
      <c r="O22" s="344"/>
    </row>
    <row r="23" spans="2:16" ht="27.95" customHeight="1">
      <c r="B23" s="248"/>
      <c r="C23" s="342"/>
      <c r="D23" s="342"/>
      <c r="E23" s="342"/>
      <c r="F23" s="342"/>
      <c r="G23" s="342"/>
      <c r="H23" s="342"/>
      <c r="I23" s="361"/>
      <c r="J23" s="362"/>
      <c r="K23" s="168"/>
      <c r="L23" s="169"/>
      <c r="M23" s="225"/>
      <c r="N23" s="342"/>
      <c r="O23" s="342"/>
    </row>
    <row r="24" spans="2:16" ht="27.95" customHeight="1">
      <c r="B24" s="247"/>
      <c r="C24" s="344"/>
      <c r="D24" s="344"/>
      <c r="E24" s="344"/>
      <c r="F24" s="344"/>
      <c r="G24" s="344"/>
      <c r="H24" s="344"/>
      <c r="I24" s="359"/>
      <c r="J24" s="360"/>
      <c r="K24" s="166"/>
      <c r="L24" s="167"/>
      <c r="M24" s="224"/>
      <c r="N24" s="344"/>
      <c r="O24" s="344"/>
    </row>
    <row r="25" spans="2:16" ht="27.95" customHeight="1">
      <c r="B25" s="248"/>
      <c r="C25" s="342"/>
      <c r="D25" s="342"/>
      <c r="E25" s="342"/>
      <c r="F25" s="342"/>
      <c r="G25" s="342"/>
      <c r="H25" s="342"/>
      <c r="I25" s="361"/>
      <c r="J25" s="362"/>
      <c r="K25" s="168"/>
      <c r="L25" s="169"/>
      <c r="M25" s="225"/>
      <c r="N25" s="342"/>
      <c r="O25" s="342"/>
    </row>
    <row r="26" spans="2:16" ht="27.95" customHeight="1">
      <c r="B26" s="247"/>
      <c r="C26" s="344"/>
      <c r="D26" s="344"/>
      <c r="E26" s="344"/>
      <c r="F26" s="344"/>
      <c r="G26" s="344"/>
      <c r="H26" s="344"/>
      <c r="I26" s="359"/>
      <c r="J26" s="360"/>
      <c r="K26" s="166"/>
      <c r="L26" s="167"/>
      <c r="M26" s="224"/>
      <c r="N26" s="344"/>
      <c r="O26" s="344"/>
    </row>
    <row r="27" spans="2:16" ht="27.95" customHeight="1">
      <c r="B27" s="248"/>
      <c r="C27" s="342"/>
      <c r="D27" s="342"/>
      <c r="E27" s="342"/>
      <c r="F27" s="342"/>
      <c r="G27" s="342"/>
      <c r="H27" s="342"/>
      <c r="I27" s="361"/>
      <c r="J27" s="362"/>
      <c r="K27" s="168"/>
      <c r="L27" s="169"/>
      <c r="M27" s="225"/>
      <c r="N27" s="342"/>
      <c r="O27" s="342"/>
    </row>
    <row r="28" spans="2:16" ht="27.95" customHeight="1">
      <c r="B28" s="247"/>
      <c r="C28" s="344"/>
      <c r="D28" s="344"/>
      <c r="E28" s="344"/>
      <c r="F28" s="344"/>
      <c r="G28" s="344"/>
      <c r="H28" s="344"/>
      <c r="I28" s="359"/>
      <c r="J28" s="360"/>
      <c r="K28" s="166"/>
      <c r="L28" s="167"/>
      <c r="M28" s="224"/>
      <c r="N28" s="344"/>
      <c r="O28" s="344"/>
    </row>
    <row r="29" spans="2:16" ht="27.95" customHeight="1">
      <c r="B29" s="248"/>
      <c r="C29" s="342"/>
      <c r="D29" s="342"/>
      <c r="E29" s="342"/>
      <c r="F29" s="342"/>
      <c r="G29" s="342"/>
      <c r="H29" s="342"/>
      <c r="I29" s="361"/>
      <c r="J29" s="362"/>
      <c r="K29" s="168"/>
      <c r="L29" s="169"/>
      <c r="M29" s="225"/>
      <c r="N29" s="342"/>
      <c r="O29" s="342"/>
    </row>
    <row r="30" spans="2:16" ht="27.95" customHeight="1">
      <c r="B30" s="247"/>
      <c r="C30" s="344"/>
      <c r="D30" s="344"/>
      <c r="E30" s="344"/>
      <c r="F30" s="344"/>
      <c r="G30" s="344"/>
      <c r="H30" s="344"/>
      <c r="I30" s="359"/>
      <c r="J30" s="360"/>
      <c r="K30" s="166"/>
      <c r="L30" s="167"/>
      <c r="M30" s="224"/>
      <c r="N30" s="344"/>
      <c r="O30" s="344"/>
    </row>
    <row r="31" spans="2:16" ht="27.95" customHeight="1">
      <c r="B31" s="248"/>
      <c r="C31" s="342"/>
      <c r="D31" s="342"/>
      <c r="E31" s="342"/>
      <c r="F31" s="342"/>
      <c r="G31" s="342"/>
      <c r="H31" s="342"/>
      <c r="I31" s="361"/>
      <c r="J31" s="362"/>
      <c r="K31" s="168"/>
      <c r="L31" s="169"/>
      <c r="M31" s="225"/>
      <c r="N31" s="342"/>
      <c r="O31" s="342"/>
    </row>
    <row r="32" spans="2:16" ht="27.95" customHeight="1">
      <c r="B32" s="247"/>
      <c r="C32" s="344"/>
      <c r="D32" s="344"/>
      <c r="E32" s="344"/>
      <c r="F32" s="344"/>
      <c r="G32" s="344"/>
      <c r="H32" s="344"/>
      <c r="I32" s="359"/>
      <c r="J32" s="360"/>
      <c r="K32" s="166"/>
      <c r="L32" s="167"/>
      <c r="M32" s="224"/>
      <c r="N32" s="344"/>
      <c r="O32" s="344"/>
    </row>
    <row r="33" spans="2:15" ht="27.95" customHeight="1">
      <c r="B33" s="248"/>
      <c r="C33" s="342"/>
      <c r="D33" s="342"/>
      <c r="E33" s="342"/>
      <c r="F33" s="342"/>
      <c r="G33" s="342"/>
      <c r="H33" s="342"/>
      <c r="I33" s="361"/>
      <c r="J33" s="362"/>
      <c r="K33" s="168"/>
      <c r="L33" s="169"/>
      <c r="M33" s="225"/>
      <c r="N33" s="342"/>
      <c r="O33" s="342"/>
    </row>
    <row r="34" spans="2:15" ht="27.95" customHeight="1">
      <c r="B34" s="247"/>
      <c r="C34" s="344"/>
      <c r="D34" s="344"/>
      <c r="E34" s="344"/>
      <c r="F34" s="344"/>
      <c r="G34" s="344"/>
      <c r="H34" s="344"/>
      <c r="I34" s="359"/>
      <c r="J34" s="360"/>
      <c r="K34" s="166"/>
      <c r="L34" s="167"/>
      <c r="M34" s="224"/>
      <c r="N34" s="344"/>
      <c r="O34" s="344"/>
    </row>
    <row r="35" spans="2:15" ht="27.95" customHeight="1">
      <c r="B35" s="248"/>
      <c r="C35" s="342"/>
      <c r="D35" s="342"/>
      <c r="E35" s="342"/>
      <c r="F35" s="342"/>
      <c r="G35" s="342"/>
      <c r="H35" s="342"/>
      <c r="I35" s="361"/>
      <c r="J35" s="362"/>
      <c r="K35" s="168"/>
      <c r="L35" s="169"/>
      <c r="M35" s="225"/>
      <c r="N35" s="342"/>
      <c r="O35" s="342"/>
    </row>
    <row r="36" spans="2:15" ht="27.95" customHeight="1">
      <c r="B36" s="247"/>
      <c r="C36" s="344"/>
      <c r="D36" s="344"/>
      <c r="E36" s="344"/>
      <c r="F36" s="344"/>
      <c r="G36" s="344"/>
      <c r="H36" s="344"/>
      <c r="I36" s="359"/>
      <c r="J36" s="360"/>
      <c r="K36" s="166"/>
      <c r="L36" s="167"/>
      <c r="M36" s="224"/>
      <c r="N36" s="344"/>
      <c r="O36" s="344"/>
    </row>
    <row r="37" spans="2:15" ht="27.95" customHeight="1">
      <c r="B37" s="248"/>
      <c r="C37" s="342"/>
      <c r="D37" s="342"/>
      <c r="E37" s="342"/>
      <c r="F37" s="342"/>
      <c r="G37" s="342"/>
      <c r="H37" s="342"/>
      <c r="I37" s="361"/>
      <c r="J37" s="362"/>
      <c r="K37" s="168"/>
      <c r="L37" s="169"/>
      <c r="M37" s="225"/>
      <c r="N37" s="342"/>
      <c r="O37" s="342"/>
    </row>
    <row r="38" spans="2:15">
      <c r="I38" s="351" t="s">
        <v>12</v>
      </c>
      <c r="J38" s="352"/>
      <c r="K38" s="352"/>
      <c r="L38" s="357"/>
      <c r="M38" s="358"/>
      <c r="N38" s="160"/>
      <c r="O38" s="161"/>
    </row>
  </sheetData>
  <mergeCells count="110">
    <mergeCell ref="B5:H5"/>
    <mergeCell ref="E15:H15"/>
    <mergeCell ref="E16:H16"/>
    <mergeCell ref="J15:O15"/>
    <mergeCell ref="M1:O1"/>
    <mergeCell ref="M2:O2"/>
    <mergeCell ref="G1:J2"/>
    <mergeCell ref="I21:L21"/>
    <mergeCell ref="K17:L17"/>
    <mergeCell ref="B18:C18"/>
    <mergeCell ref="E18:F18"/>
    <mergeCell ref="G18:H18"/>
    <mergeCell ref="I18:J18"/>
    <mergeCell ref="K18:L18"/>
    <mergeCell ref="K19:L19"/>
    <mergeCell ref="I19:J19"/>
    <mergeCell ref="B12:C12"/>
    <mergeCell ref="B13:C13"/>
    <mergeCell ref="E12:G12"/>
    <mergeCell ref="E13:G13"/>
    <mergeCell ref="I20:J20"/>
    <mergeCell ref="C21:E21"/>
    <mergeCell ref="F21:H21"/>
    <mergeCell ref="M3:O3"/>
    <mergeCell ref="B15:C15"/>
    <mergeCell ref="B16:C16"/>
    <mergeCell ref="I16:J16"/>
    <mergeCell ref="E9:G9"/>
    <mergeCell ref="N21:O21"/>
    <mergeCell ref="M17:O17"/>
    <mergeCell ref="M18:O18"/>
    <mergeCell ref="B17:C17"/>
    <mergeCell ref="E17:F17"/>
    <mergeCell ref="B10:C10"/>
    <mergeCell ref="E10:G10"/>
    <mergeCell ref="E11:G11"/>
    <mergeCell ref="E19:F19"/>
    <mergeCell ref="G19:H19"/>
    <mergeCell ref="B9:C9"/>
    <mergeCell ref="B11:C11"/>
    <mergeCell ref="M19:O19"/>
    <mergeCell ref="G17:H17"/>
    <mergeCell ref="I17:J17"/>
    <mergeCell ref="B4:H4"/>
    <mergeCell ref="C23:E23"/>
    <mergeCell ref="F23:H23"/>
    <mergeCell ref="N23:O23"/>
    <mergeCell ref="C24:E24"/>
    <mergeCell ref="F24:H24"/>
    <mergeCell ref="N24:O24"/>
    <mergeCell ref="I23:J23"/>
    <mergeCell ref="I24:J24"/>
    <mergeCell ref="C22:E22"/>
    <mergeCell ref="F22:H22"/>
    <mergeCell ref="N22:O22"/>
    <mergeCell ref="I22:J22"/>
    <mergeCell ref="C27:E27"/>
    <mergeCell ref="F27:H27"/>
    <mergeCell ref="N27:O27"/>
    <mergeCell ref="I27:J27"/>
    <mergeCell ref="C25:E25"/>
    <mergeCell ref="F25:H25"/>
    <mergeCell ref="N25:O25"/>
    <mergeCell ref="C26:E26"/>
    <mergeCell ref="F26:H26"/>
    <mergeCell ref="N26:O26"/>
    <mergeCell ref="I25:J25"/>
    <mergeCell ref="I26:J26"/>
    <mergeCell ref="F30:H30"/>
    <mergeCell ref="N30:O30"/>
    <mergeCell ref="C31:E31"/>
    <mergeCell ref="F31:H31"/>
    <mergeCell ref="N31:O31"/>
    <mergeCell ref="I31:J31"/>
    <mergeCell ref="I30:J30"/>
    <mergeCell ref="C28:E28"/>
    <mergeCell ref="F28:H28"/>
    <mergeCell ref="N28:O28"/>
    <mergeCell ref="C29:E29"/>
    <mergeCell ref="F29:H29"/>
    <mergeCell ref="N29:O29"/>
    <mergeCell ref="I28:J28"/>
    <mergeCell ref="I29:J29"/>
    <mergeCell ref="C30:E30"/>
    <mergeCell ref="C35:E35"/>
    <mergeCell ref="F35:H35"/>
    <mergeCell ref="N35:O35"/>
    <mergeCell ref="I32:J32"/>
    <mergeCell ref="I35:J35"/>
    <mergeCell ref="C34:E34"/>
    <mergeCell ref="F34:H34"/>
    <mergeCell ref="I34:J34"/>
    <mergeCell ref="N34:O34"/>
    <mergeCell ref="C33:E33"/>
    <mergeCell ref="F33:H33"/>
    <mergeCell ref="I33:J33"/>
    <mergeCell ref="N33:O33"/>
    <mergeCell ref="C32:E32"/>
    <mergeCell ref="F32:H32"/>
    <mergeCell ref="N32:O32"/>
    <mergeCell ref="L38:M38"/>
    <mergeCell ref="C36:E36"/>
    <mergeCell ref="F36:H36"/>
    <mergeCell ref="N36:O36"/>
    <mergeCell ref="C37:E37"/>
    <mergeCell ref="F37:H37"/>
    <mergeCell ref="N37:O37"/>
    <mergeCell ref="I36:J36"/>
    <mergeCell ref="I37:J37"/>
    <mergeCell ref="I38:K38"/>
  </mergeCells>
  <phoneticPr fontId="1"/>
  <conditionalFormatting sqref="M1:O1">
    <cfRule type="expression" dxfId="107" priority="2" stopIfTrue="1">
      <formula xml:space="preserve"> $M$1 = ""</formula>
    </cfRule>
  </conditionalFormatting>
  <conditionalFormatting sqref="B9:G12">
    <cfRule type="expression" dxfId="106" priority="1">
      <formula>$B9&lt;&gt;""</formula>
    </cfRule>
  </conditionalFormatting>
  <pageMargins left="0.25" right="0.25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25</vt:i4>
      </vt:variant>
      <vt:variant>
        <vt:lpstr>名前付き一覧</vt:lpstr>
      </vt:variant>
      <vt:variant>
        <vt:i4>186</vt:i4>
      </vt:variant>
    </vt:vector>
  </HeadingPairs>
  <TitlesOfParts>
    <vt:vector size="211" baseType="lpstr">
      <vt:lpstr>表紙</vt:lpstr>
      <vt:lpstr>内訳書</vt:lpstr>
      <vt:lpstr>内訳書_出来高</vt:lpstr>
      <vt:lpstr>明細書</vt:lpstr>
      <vt:lpstr>明細書_出来高</vt:lpstr>
      <vt:lpstr>簡易縦</vt:lpstr>
      <vt:lpstr>簡易縦_2頁目以降</vt:lpstr>
      <vt:lpstr>簡易縦_出来高</vt:lpstr>
      <vt:lpstr>簡易縦_出来高_2頁目以降</vt:lpstr>
      <vt:lpstr>簡易縦_窓付封筒</vt:lpstr>
      <vt:lpstr>簡易縦_窓付封筒_2頁目以降</vt:lpstr>
      <vt:lpstr>簡易縦_窓付封筒_出来高</vt:lpstr>
      <vt:lpstr>簡易縦_窓付封筒_出来高_2頁目以降</vt:lpstr>
      <vt:lpstr>簡易縦明細</vt:lpstr>
      <vt:lpstr>簡易縦明細_出来高</vt:lpstr>
      <vt:lpstr>簡易横</vt:lpstr>
      <vt:lpstr>簡易横_2頁目以降</vt:lpstr>
      <vt:lpstr>簡易横_出来高</vt:lpstr>
      <vt:lpstr>簡易横_出来高_2頁目以降</vt:lpstr>
      <vt:lpstr>簡易横_窓付封筒</vt:lpstr>
      <vt:lpstr>簡易横_窓付封筒_2頁目以降</vt:lpstr>
      <vt:lpstr>簡易横_窓付封筒_出来高</vt:lpstr>
      <vt:lpstr>簡易横_窓付封筒_出来高_2頁目以降</vt:lpstr>
      <vt:lpstr>簡易横明細</vt:lpstr>
      <vt:lpstr>簡易横明細_出来高</vt:lpstr>
      <vt:lpstr>AnkenKenmei</vt:lpstr>
      <vt:lpstr>AnkenKenmei_Text</vt:lpstr>
      <vt:lpstr>BangoMei</vt:lpstr>
      <vt:lpstr>Bankmei1</vt:lpstr>
      <vt:lpstr>Bankmei2</vt:lpstr>
      <vt:lpstr>Bankmei3</vt:lpstr>
      <vt:lpstr>BaseZeibetuSeikyuGokeiKingaku</vt:lpstr>
      <vt:lpstr>BaseZeikomiSeikyuGokeiKingaku</vt:lpstr>
      <vt:lpstr>Biko</vt:lpstr>
      <vt:lpstr>Biko_Text</vt:lpstr>
      <vt:lpstr>Daihyosyamei</vt:lpstr>
      <vt:lpstr>Daihyosyamei_Text</vt:lpstr>
      <vt:lpstr>DispHyojunRate</vt:lpstr>
      <vt:lpstr>DispHyojunRate_Text</vt:lpstr>
      <vt:lpstr>DispKeigenRate</vt:lpstr>
      <vt:lpstr>DispKeigenRate_Text</vt:lpstr>
      <vt:lpstr>DispSyohiZeiRate</vt:lpstr>
      <vt:lpstr>DispSyohiZeiRate_Text</vt:lpstr>
      <vt:lpstr>FaxNo</vt:lpstr>
      <vt:lpstr>FaxNo_Text</vt:lpstr>
      <vt:lpstr>GenbaJyusyo</vt:lpstr>
      <vt:lpstr>GenbaJyusyo_Text</vt:lpstr>
      <vt:lpstr>HyojunNow</vt:lpstr>
      <vt:lpstr>HyojunObjNow</vt:lpstr>
      <vt:lpstr>HyojunObjTotal</vt:lpstr>
      <vt:lpstr>HyojunTotal</vt:lpstr>
      <vt:lpstr>InvoiceNo</vt:lpstr>
      <vt:lpstr>InvoiceNo_Text</vt:lpstr>
      <vt:lpstr>JuchuNo</vt:lpstr>
      <vt:lpstr>Jyusyo</vt:lpstr>
      <vt:lpstr>Kaisyamei</vt:lpstr>
      <vt:lpstr>Katagaki</vt:lpstr>
      <vt:lpstr>KeigenNow</vt:lpstr>
      <vt:lpstr>KeigenObjNow</vt:lpstr>
      <vt:lpstr>KeigenObjTotal</vt:lpstr>
      <vt:lpstr>KeigenTotal</vt:lpstr>
      <vt:lpstr>KEISEN</vt:lpstr>
      <vt:lpstr>Keisyo</vt:lpstr>
      <vt:lpstr>KenmeiKubun</vt:lpstr>
      <vt:lpstr>KinDispCtrl</vt:lpstr>
      <vt:lpstr>KojiKenmei</vt:lpstr>
      <vt:lpstr>KojiKenmei_Text</vt:lpstr>
      <vt:lpstr>KokyakuJusyo</vt:lpstr>
      <vt:lpstr>Kokyakumei</vt:lpstr>
      <vt:lpstr>Kokyakumei_Keisyo</vt:lpstr>
      <vt:lpstr>KokyakuTantosyamei</vt:lpstr>
      <vt:lpstr>KokyakuTantosyamei_Text</vt:lpstr>
      <vt:lpstr>DATA!KokyakuYubinNo</vt:lpstr>
      <vt:lpstr>KokyakuYubinNo_Text</vt:lpstr>
      <vt:lpstr>Komokumei_Text</vt:lpstr>
      <vt:lpstr>KozaNo1</vt:lpstr>
      <vt:lpstr>KozaNo2</vt:lpstr>
      <vt:lpstr>KozaNo3</vt:lpstr>
      <vt:lpstr>KozaSyubetu1</vt:lpstr>
      <vt:lpstr>KozaSyubetu2</vt:lpstr>
      <vt:lpstr>KozaSyubetu3</vt:lpstr>
      <vt:lpstr>Kyoka_Text</vt:lpstr>
      <vt:lpstr>KyokaNo</vt:lpstr>
      <vt:lpstr>MailAddress</vt:lpstr>
      <vt:lpstr>MailAddress_Text</vt:lpstr>
      <vt:lpstr>Meigininmei1</vt:lpstr>
      <vt:lpstr>Meigininmei2</vt:lpstr>
      <vt:lpstr>Meigininmei3</vt:lpstr>
      <vt:lpstr>簡易横明細!MeisaiTitle</vt:lpstr>
      <vt:lpstr>簡易横明細_出来高!MeisaiTitle</vt:lpstr>
      <vt:lpstr>簡易縦明細!MeisaiTitle</vt:lpstr>
      <vt:lpstr>簡易縦明細_出来高!MeisaiTitle</vt:lpstr>
      <vt:lpstr>明細書!MeisaiTitle</vt:lpstr>
      <vt:lpstr>明細書_出来高!MeisaiTitle</vt:lpstr>
      <vt:lpstr>Mongon</vt:lpstr>
      <vt:lpstr>簡易縦_2頁目以降!Print_Area</vt:lpstr>
      <vt:lpstr>簡易縦_出来高!Print_Area</vt:lpstr>
      <vt:lpstr>簡易縦_窓付封筒_出来高!Print_Area</vt:lpstr>
      <vt:lpstr>表紙!Print_Area</vt:lpstr>
      <vt:lpstr>明細書_出来高!Print_Area</vt:lpstr>
      <vt:lpstr>簡易横!ReportOutput</vt:lpstr>
      <vt:lpstr>簡易横_2頁目以降!ReportOutput</vt:lpstr>
      <vt:lpstr>簡易横_出来高!ReportOutput</vt:lpstr>
      <vt:lpstr>簡易横_出来高_2頁目以降!ReportOutput</vt:lpstr>
      <vt:lpstr>簡易横_窓付封筒!ReportOutput</vt:lpstr>
      <vt:lpstr>簡易横_窓付封筒_2頁目以降!ReportOutput</vt:lpstr>
      <vt:lpstr>簡易横_窓付封筒_出来高!ReportOutput</vt:lpstr>
      <vt:lpstr>簡易横_窓付封筒_出来高_2頁目以降!ReportOutput</vt:lpstr>
      <vt:lpstr>簡易横明細!ReportOutput</vt:lpstr>
      <vt:lpstr>簡易横明細_出来高!ReportOutput</vt:lpstr>
      <vt:lpstr>簡易縦!ReportOutput</vt:lpstr>
      <vt:lpstr>簡易縦_2頁目以降!ReportOutput</vt:lpstr>
      <vt:lpstr>簡易縦_出来高!ReportOutput</vt:lpstr>
      <vt:lpstr>簡易縦_出来高_2頁目以降!ReportOutput</vt:lpstr>
      <vt:lpstr>簡易縦_窓付封筒!ReportOutput</vt:lpstr>
      <vt:lpstr>簡易縦_窓付封筒_2頁目以降!ReportOutput</vt:lpstr>
      <vt:lpstr>簡易縦_窓付封筒_出来高!ReportOutput</vt:lpstr>
      <vt:lpstr>簡易縦_窓付封筒_出来高_2頁目以降!ReportOutput</vt:lpstr>
      <vt:lpstr>簡易縦明細!ReportOutput</vt:lpstr>
      <vt:lpstr>簡易縦明細_出来高!ReportOutput</vt:lpstr>
      <vt:lpstr>内訳書!ReportOutput</vt:lpstr>
      <vt:lpstr>内訳書_出来高!ReportOutput</vt:lpstr>
      <vt:lpstr>明細書!ReportOutput</vt:lpstr>
      <vt:lpstr>明細書_出来高!ReportOutput</vt:lpstr>
      <vt:lpstr>SeikyuNo</vt:lpstr>
      <vt:lpstr>SeikyuOutDate</vt:lpstr>
      <vt:lpstr>SeikyuOutDate_Text</vt:lpstr>
      <vt:lpstr>SeikyuYearMonth</vt:lpstr>
      <vt:lpstr>Sitenmei1</vt:lpstr>
      <vt:lpstr>Sitenmei2</vt:lpstr>
      <vt:lpstr>Sitenmei3</vt:lpstr>
      <vt:lpstr>SyohiZeiKingaku</vt:lpstr>
      <vt:lpstr>簡易横!Syokei</vt:lpstr>
      <vt:lpstr>簡易横_2頁目以降!Syokei</vt:lpstr>
      <vt:lpstr>簡易横_出来高!Syokei</vt:lpstr>
      <vt:lpstr>簡易横_出来高_2頁目以降!Syokei</vt:lpstr>
      <vt:lpstr>簡易横_窓付封筒!Syokei</vt:lpstr>
      <vt:lpstr>簡易横_窓付封筒_2頁目以降!Syokei</vt:lpstr>
      <vt:lpstr>簡易横_窓付封筒_出来高!Syokei</vt:lpstr>
      <vt:lpstr>簡易横_窓付封筒_出来高_2頁目以降!Syokei</vt:lpstr>
      <vt:lpstr>簡易縦!Syokei</vt:lpstr>
      <vt:lpstr>簡易縦_2頁目以降!Syokei</vt:lpstr>
      <vt:lpstr>簡易縦_出来高!Syokei</vt:lpstr>
      <vt:lpstr>簡易縦_出来高_2頁目以降!Syokei</vt:lpstr>
      <vt:lpstr>簡易縦_窓付封筒!Syokei</vt:lpstr>
      <vt:lpstr>簡易縦_窓付封筒_2頁目以降!Syokei</vt:lpstr>
      <vt:lpstr>簡易縦_窓付封筒_出来高!Syokei</vt:lpstr>
      <vt:lpstr>簡易縦_窓付封筒_出来高_2頁目以降!Syokei</vt:lpstr>
      <vt:lpstr>内訳書_出来高!Syokei</vt:lpstr>
      <vt:lpstr>内訳書_出来高!SyokeiKongetuDekidaka</vt:lpstr>
      <vt:lpstr>内訳書_出来高!SyokeiMiSeikyuZankin</vt:lpstr>
      <vt:lpstr>内訳書_出来高!SyokeiRuikeiDekidaka</vt:lpstr>
      <vt:lpstr>簡易横!SyokeiZeibetuKingaku</vt:lpstr>
      <vt:lpstr>簡易横_2頁目以降!SyokeiZeibetuKingaku</vt:lpstr>
      <vt:lpstr>簡易横_出来高!SyokeiZeibetuKingaku</vt:lpstr>
      <vt:lpstr>簡易横_出来高_2頁目以降!SyokeiZeibetuKingaku</vt:lpstr>
      <vt:lpstr>簡易横_窓付封筒!SyokeiZeibetuKingaku</vt:lpstr>
      <vt:lpstr>簡易横_窓付封筒_2頁目以降!SyokeiZeibetuKingaku</vt:lpstr>
      <vt:lpstr>簡易横_窓付封筒_出来高!SyokeiZeibetuKingaku</vt:lpstr>
      <vt:lpstr>簡易横_窓付封筒_出来高_2頁目以降!SyokeiZeibetuKingaku</vt:lpstr>
      <vt:lpstr>簡易縦!SyokeiZeibetuKingaku</vt:lpstr>
      <vt:lpstr>簡易縦_2頁目以降!SyokeiZeibetuKingaku</vt:lpstr>
      <vt:lpstr>簡易縦_出来高!SyokeiZeibetuKingaku</vt:lpstr>
      <vt:lpstr>簡易縦_出来高_2頁目以降!SyokeiZeibetuKingaku</vt:lpstr>
      <vt:lpstr>簡易縦_窓付封筒!SyokeiZeibetuKingaku</vt:lpstr>
      <vt:lpstr>簡易縦_窓付封筒_2頁目以降!SyokeiZeibetuKingaku</vt:lpstr>
      <vt:lpstr>簡易縦_窓付封筒_出来高!SyokeiZeibetuKingaku</vt:lpstr>
      <vt:lpstr>簡易縦_窓付封筒_出来高_2頁目以降!SyokeiZeibetuKingaku</vt:lpstr>
      <vt:lpstr>内訳書!SyokeiZeibetuKingaku</vt:lpstr>
      <vt:lpstr>内訳書_出来高!SyokeiZeibetuKingaku</vt:lpstr>
      <vt:lpstr>内訳書_出来高!SyokeiZengetumadeRuikei</vt:lpstr>
      <vt:lpstr>Syomei</vt:lpstr>
      <vt:lpstr>SyoruiKubun</vt:lpstr>
      <vt:lpstr>TanDispCtrl</vt:lpstr>
      <vt:lpstr>TantoSyainmei</vt:lpstr>
      <vt:lpstr>TantoSyainmei_Text</vt:lpstr>
      <vt:lpstr>TaxCalType</vt:lpstr>
      <vt:lpstr>TelNo</vt:lpstr>
      <vt:lpstr>TelNo_Text</vt:lpstr>
      <vt:lpstr>Url</vt:lpstr>
      <vt:lpstr>YubinNo</vt:lpstr>
      <vt:lpstr>YubinNo_Text</vt:lpstr>
      <vt:lpstr>ZeibetuMiSeikyuZankin</vt:lpstr>
      <vt:lpstr>ZeibetuSeikyuGokeiKingaku</vt:lpstr>
      <vt:lpstr>ZeikomiMiSeikyuZankin</vt:lpstr>
      <vt:lpstr>ZeikomiSeikyuGokeiKingaku</vt:lpstr>
      <vt:lpstr>簡易横_2頁目以降!簡易横</vt:lpstr>
      <vt:lpstr>簡易横</vt:lpstr>
      <vt:lpstr>簡易横_出来高_2頁目以降!簡易横_出来高</vt:lpstr>
      <vt:lpstr>簡易横_出来高</vt:lpstr>
      <vt:lpstr>簡易横_窓付封筒_出来高_2頁目以降!簡易横_出来高_窓付封筒</vt:lpstr>
      <vt:lpstr>簡易横_出来高_窓付封筒</vt:lpstr>
      <vt:lpstr>簡易横_窓付封筒_2頁目以降!簡易横_窓付封筒</vt:lpstr>
      <vt:lpstr>簡易横_窓付封筒</vt:lpstr>
      <vt:lpstr>簡易横明細_出来高!簡易横明細</vt:lpstr>
      <vt:lpstr>簡易横明細</vt:lpstr>
      <vt:lpstr>簡易縦</vt:lpstr>
      <vt:lpstr>簡易縦_2頁目移行</vt:lpstr>
      <vt:lpstr>簡易縦_出来高</vt:lpstr>
      <vt:lpstr>簡易縦_出来高_2頁目以降!簡易縦_出来高_2頁目以降</vt:lpstr>
      <vt:lpstr>簡易縦_窓付封筒_出来高_2頁目以降!簡易縦_出来高_窓付封筒</vt:lpstr>
      <vt:lpstr>簡易縦_出来高_窓付封筒</vt:lpstr>
      <vt:lpstr>簡易縦_窓付封筒_2頁目以降!簡易縦_窓付封筒</vt:lpstr>
      <vt:lpstr>簡易縦_窓付封筒</vt:lpstr>
      <vt:lpstr>簡易縦明細_出来高!簡易縦明細</vt:lpstr>
      <vt:lpstr>簡易縦明細</vt:lpstr>
      <vt:lpstr>明細書_出来高!請求明細書</vt:lpstr>
      <vt:lpstr>請求明細書</vt:lpstr>
      <vt:lpstr>内訳書_出来高!内訳書</vt:lpstr>
      <vt:lpstr>内訳書</vt:lpstr>
      <vt:lpstr>表紙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 プラスバイプラス</dc:creator>
  <dcterms:created xsi:type="dcterms:W3CDTF">2006-09-13T11:12:02Z</dcterms:created>
  <dcterms:modified xsi:type="dcterms:W3CDTF">2023-07-10T02:31:01Z</dcterms:modified>
</cp:coreProperties>
</file>