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gramData\pxp\KANAME\Reports\BaseReport\"/>
    </mc:Choice>
  </mc:AlternateContent>
  <bookViews>
    <workbookView xWindow="-120" yWindow="-120" windowWidth="29040" windowHeight="15720" tabRatio="880" firstSheet="1" activeTab="1"/>
  </bookViews>
  <sheets>
    <sheet name="DATA" sheetId="16" state="veryHidden" r:id="rId1"/>
    <sheet name="表紙" sheetId="1" r:id="rId2"/>
    <sheet name="内訳書" sheetId="3" r:id="rId3"/>
    <sheet name="簡易縦" sheetId="5" r:id="rId4"/>
    <sheet name="簡易縦_2頁目以降" sheetId="12" r:id="rId5"/>
    <sheet name="簡易横" sheetId="7" r:id="rId6"/>
    <sheet name="簡易横_2頁目以降" sheetId="13" r:id="rId7"/>
    <sheet name="簡易縦_窓付封筒" sheetId="10" r:id="rId8"/>
    <sheet name="簡易縦_窓付封筒_2頁目以降" sheetId="14" r:id="rId9"/>
    <sheet name="簡易横_窓付封筒" sheetId="11" r:id="rId10"/>
    <sheet name="簡易横_窓付封筒_2頁目以降" sheetId="15" r:id="rId11"/>
  </sheets>
  <definedNames>
    <definedName name="Bankmei1">DATA!$D$21</definedName>
    <definedName name="Bankmei2">DATA!$D$26</definedName>
    <definedName name="Bankmei3">DATA!$D$31</definedName>
    <definedName name="Biko">DATA!$D$19</definedName>
    <definedName name="Biko_Text">DATA!$E$19</definedName>
    <definedName name="Daihyosyamei">DATA!$D$40</definedName>
    <definedName name="Daihyosyamei_Text">DATA!$E$39</definedName>
    <definedName name="DispHyojunRate">DATA!$C$53</definedName>
    <definedName name="DispHyojunRate_Text">DATA!$E$53</definedName>
    <definedName name="DispKeigenRate">DATA!$C$51</definedName>
    <definedName name="DispKeigenRate_Text">DATA!$E$51</definedName>
    <definedName name="DispShohizeiRate">DATA!$C$12</definedName>
    <definedName name="DispShohizeiRate_Text">DATA!$E$12</definedName>
    <definedName name="FaxNo">DATA!$D$44</definedName>
    <definedName name="FaxNo_Text">DATA!$E$44</definedName>
    <definedName name="GenbaJyusyo">DATA!$D$18</definedName>
    <definedName name="GenbaJyusyo_Text">DATA!$E$18</definedName>
    <definedName name="GokeiSeikyuNo">DATA!$D$3</definedName>
    <definedName name="HyojunObjTotal">DATA!$D$53</definedName>
    <definedName name="HyojunTotal">DATA!$D$54</definedName>
    <definedName name="InvoiceNo">DATA!$D$50</definedName>
    <definedName name="InvoiceNo_Text">DATA!$E$50</definedName>
    <definedName name="Jyusyo">DATA!$D$42</definedName>
    <definedName name="Kaisyamei">DATA!$D$38</definedName>
    <definedName name="Katagaki">DATA!$D$39</definedName>
    <definedName name="KeigenObjTotal">DATA!$D$51</definedName>
    <definedName name="KeigenTotal">DATA!$D$52</definedName>
    <definedName name="Keisyo">DATA!$D$7</definedName>
    <definedName name="KenmeiKubun">DATA!$J$18</definedName>
    <definedName name="KojiKenmei">DATA!$D$17</definedName>
    <definedName name="KojiKenmei_Text">DATA!$E$17</definedName>
    <definedName name="KokyakuJusyo">DATA!$D$9</definedName>
    <definedName name="Kokyakumei">DATA!$D$6</definedName>
    <definedName name="Kokyakumei_Keisyo">DATA!$E$6</definedName>
    <definedName name="KokyakuTantosyamei">DATA!$D$14</definedName>
    <definedName name="KokyakuTantosyamei_Text">DATA!$E$14</definedName>
    <definedName name="KokyakuYubinNo" localSheetId="0">DATA!$D$8</definedName>
    <definedName name="KokyakuYubinNo_Text">DATA!$E$8</definedName>
    <definedName name="Komokumei_Text">DATA!$J$19</definedName>
    <definedName name="KozaNo1">DATA!$D$24</definedName>
    <definedName name="KozaNo2">DATA!$D$29</definedName>
    <definedName name="KozaNo3">DATA!$D$34</definedName>
    <definedName name="KozaSyubetu1">DATA!$D$23</definedName>
    <definedName name="KozaSyubetu2">DATA!$D$28</definedName>
    <definedName name="KozaSyubetu3">DATA!$D$33</definedName>
    <definedName name="Kyoka_Text">DATA!$E$37</definedName>
    <definedName name="KyokaNo">DATA!$D$37</definedName>
    <definedName name="MailAddress">DATA!$D$47</definedName>
    <definedName name="MailAddress_Text">DATA!$E$47</definedName>
    <definedName name="Meigininmei1">DATA!$D$25</definedName>
    <definedName name="Meigininmei2">DATA!$D$30</definedName>
    <definedName name="Meigininmei3">DATA!$D$35</definedName>
    <definedName name="_xlnm.Print_Area" localSheetId="5">簡易横!$A$1:$O$27</definedName>
    <definedName name="_xlnm.Print_Area" localSheetId="6">簡易横_2頁目以降!$A$1:$O$21</definedName>
    <definedName name="_xlnm.Print_Area" localSheetId="3">簡易縦!$A$1:$N$40</definedName>
    <definedName name="_xlnm.Print_Area" localSheetId="7">簡易縦_窓付封筒!$A$1:$N$41</definedName>
    <definedName name="_xlnm.Print_Area" localSheetId="2">内訳書!$A$1:$J$28</definedName>
    <definedName name="_xlnm.Print_Area" localSheetId="1">表紙!$A$1:$O$28</definedName>
    <definedName name="ReportOutput" localSheetId="5">簡易横!$A$15</definedName>
    <definedName name="ReportOutput" localSheetId="6">簡易横_2頁目以降!$A$4</definedName>
    <definedName name="ReportOutput" localSheetId="9">簡易横_窓付封筒!$A$17</definedName>
    <definedName name="ReportOutput" localSheetId="10">簡易横_窓付封筒_2頁目以降!$A$4</definedName>
    <definedName name="ReportOutput" localSheetId="3">簡易縦!$B$17</definedName>
    <definedName name="ReportOutput" localSheetId="4">簡易縦_2頁目以降!$B$4</definedName>
    <definedName name="ReportOutput" localSheetId="7">簡易縦_窓付封筒!$B$20</definedName>
    <definedName name="ReportOutput" localSheetId="8">簡易縦_窓付封筒_2頁目以降!$B$5</definedName>
    <definedName name="ReportOutput" localSheetId="2">内訳書!$A$4</definedName>
    <definedName name="SeikyuOutDate">DATA!$D$4</definedName>
    <definedName name="SeikyuOutDate_Text">DATA!$E$4</definedName>
    <definedName name="Sitenmei1">DATA!$D$22</definedName>
    <definedName name="Sitenmei2">DATA!$D$27</definedName>
    <definedName name="Sitenmei3">DATA!$D$32</definedName>
    <definedName name="SyohiZeiKingaku">DATA!$D$12</definedName>
    <definedName name="TableType">DATA!$J$3</definedName>
    <definedName name="TantoSyainmei">DATA!$D$46</definedName>
    <definedName name="TantoSyainmei_Text">DATA!$E$46</definedName>
    <definedName name="TaxCalType">DATA!$J$51</definedName>
    <definedName name="TelNo">DATA!$D$43</definedName>
    <definedName name="TelNo_Text">DATA!$E$43</definedName>
    <definedName name="Url">DATA!$D$45</definedName>
    <definedName name="YubinNo">DATA!$D$41</definedName>
    <definedName name="YubinNo_Text">DATA!$E$41</definedName>
    <definedName name="ZeibetuSeikyuGokeiKingaku">DATA!$D$11</definedName>
    <definedName name="ZeikomiSeikyuGokeiKingaku">DATA!$D$13</definedName>
    <definedName name="簡易横" localSheetId="6">簡易横_2頁目以降!$A$1</definedName>
    <definedName name="簡易横" localSheetId="9">簡易横_窓付封筒!$A$1</definedName>
    <definedName name="簡易横" localSheetId="10">簡易横_窓付封筒_2頁目以降!$A$1</definedName>
    <definedName name="簡易横">簡易横!$A$1</definedName>
    <definedName name="簡易縦" localSheetId="4">簡易縦_2頁目以降!$A$1</definedName>
    <definedName name="簡易縦">簡易縦!$A$1</definedName>
    <definedName name="簡易縦_窓付封筒" localSheetId="8">簡易縦_窓付封筒_2頁目以降!$A$1</definedName>
    <definedName name="簡易縦_窓付封筒">簡易縦_窓付封筒!$A$1</definedName>
    <definedName name="内訳書">内訳書!$A$1</definedName>
    <definedName name="表紙">表紙!$A$1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5" l="1"/>
  <c r="M4" i="14"/>
  <c r="M3" i="13"/>
  <c r="L3" i="12"/>
  <c r="I3" i="3"/>
  <c r="I28" i="11"/>
  <c r="I27" i="11"/>
  <c r="I26" i="11"/>
  <c r="N16" i="11"/>
  <c r="C13" i="11"/>
  <c r="A12" i="11"/>
  <c r="C12" i="11" s="1"/>
  <c r="C11" i="11"/>
  <c r="A11" i="11"/>
  <c r="C10" i="11"/>
  <c r="A10" i="11"/>
  <c r="C9" i="11"/>
  <c r="A9" i="11"/>
  <c r="I41" i="10"/>
  <c r="I40" i="10"/>
  <c r="I39" i="10"/>
  <c r="M19" i="10"/>
  <c r="E15" i="10"/>
  <c r="E13" i="10"/>
  <c r="B13" i="10"/>
  <c r="B14" i="10" s="1"/>
  <c r="E14" i="10" s="1"/>
  <c r="E12" i="10"/>
  <c r="B12" i="10"/>
  <c r="E11" i="10"/>
  <c r="B11" i="10"/>
  <c r="H27" i="7"/>
  <c r="H26" i="7"/>
  <c r="H25" i="7"/>
  <c r="M14" i="7"/>
  <c r="C11" i="7"/>
  <c r="A10" i="7"/>
  <c r="C10" i="7" s="1"/>
  <c r="C9" i="7"/>
  <c r="A9" i="7"/>
  <c r="C8" i="7"/>
  <c r="A8" i="7"/>
  <c r="C7" i="7"/>
  <c r="A7" i="7"/>
  <c r="H40" i="5"/>
  <c r="H39" i="5"/>
  <c r="H38" i="5"/>
  <c r="L16" i="5"/>
  <c r="E12" i="5"/>
  <c r="E10" i="5"/>
  <c r="B10" i="5"/>
  <c r="B11" i="5" s="1"/>
  <c r="E11" i="5" s="1"/>
  <c r="E9" i="5"/>
  <c r="B9" i="5"/>
  <c r="E8" i="5"/>
  <c r="B8" i="5"/>
  <c r="F18" i="1"/>
  <c r="F17" i="1"/>
  <c r="B17" i="1"/>
  <c r="F16" i="1"/>
  <c r="B16" i="1"/>
  <c r="F15" i="1"/>
  <c r="B15" i="1"/>
  <c r="F14" i="1"/>
  <c r="B14" i="1"/>
  <c r="E53" i="16"/>
  <c r="E51" i="16"/>
  <c r="E50" i="16"/>
  <c r="E12" i="16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24" i="11"/>
  <c r="D23" i="11"/>
  <c r="D22" i="11"/>
  <c r="D21" i="11"/>
  <c r="D20" i="11"/>
  <c r="D19" i="11"/>
  <c r="D18" i="11"/>
  <c r="D17" i="11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23" i="7"/>
  <c r="C22" i="7"/>
  <c r="C21" i="7"/>
  <c r="C20" i="7"/>
  <c r="C19" i="7"/>
  <c r="C18" i="7"/>
  <c r="C17" i="7"/>
  <c r="C16" i="7"/>
  <c r="C15" i="7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J19" i="16" l="1"/>
  <c r="D3" i="15" s="1"/>
  <c r="E19" i="10" l="1"/>
  <c r="C3" i="3"/>
  <c r="E4" i="14"/>
  <c r="D16" i="11"/>
  <c r="C14" i="7"/>
  <c r="C3" i="13"/>
  <c r="E16" i="5"/>
  <c r="E3" i="12"/>
  <c r="E47" i="16" l="1"/>
  <c r="P1" i="15" l="1"/>
  <c r="P1" i="11"/>
  <c r="B3" i="11"/>
  <c r="N2" i="14"/>
  <c r="N2" i="10"/>
  <c r="C3" i="10"/>
  <c r="L28" i="11"/>
  <c r="L27" i="11"/>
  <c r="L26" i="11"/>
  <c r="H28" i="11"/>
  <c r="H27" i="11"/>
  <c r="H26" i="11"/>
  <c r="G28" i="11"/>
  <c r="G27" i="11"/>
  <c r="G26" i="11"/>
  <c r="L41" i="10"/>
  <c r="L40" i="10"/>
  <c r="L39" i="10"/>
  <c r="G41" i="10"/>
  <c r="G40" i="10"/>
  <c r="G39" i="10"/>
  <c r="D41" i="10"/>
  <c r="D40" i="10"/>
  <c r="D39" i="10"/>
  <c r="E8" i="16"/>
  <c r="B2" i="11" s="1"/>
  <c r="O1" i="13"/>
  <c r="K27" i="7"/>
  <c r="K26" i="7"/>
  <c r="K25" i="7"/>
  <c r="G27" i="7"/>
  <c r="G26" i="7"/>
  <c r="G25" i="7"/>
  <c r="F27" i="7"/>
  <c r="F26" i="7"/>
  <c r="F25" i="7"/>
  <c r="O1" i="7"/>
  <c r="M1" i="12"/>
  <c r="C2" i="10" l="1"/>
  <c r="K40" i="5"/>
  <c r="K39" i="5"/>
  <c r="H28" i="1"/>
  <c r="H27" i="1"/>
  <c r="H26" i="1"/>
  <c r="I28" i="1"/>
  <c r="I27" i="1"/>
  <c r="F40" i="5"/>
  <c r="F39" i="5"/>
  <c r="I26" i="1"/>
  <c r="K38" i="5"/>
  <c r="F38" i="5"/>
  <c r="D40" i="5"/>
  <c r="D39" i="5"/>
  <c r="D38" i="5"/>
  <c r="M1" i="5"/>
  <c r="H2" i="3" l="1"/>
  <c r="B1" i="3"/>
  <c r="N2" i="1"/>
  <c r="E14" i="16"/>
  <c r="E6" i="16" l="1"/>
  <c r="B9" i="1"/>
  <c r="B5" i="11"/>
  <c r="C5" i="10"/>
  <c r="A5" i="7"/>
  <c r="B5" i="5"/>
  <c r="G28" i="1"/>
  <c r="G27" i="1"/>
  <c r="G26" i="1"/>
  <c r="F28" i="1"/>
  <c r="F27" i="1"/>
  <c r="F26" i="1"/>
  <c r="B28" i="1"/>
  <c r="B27" i="1"/>
  <c r="B26" i="1"/>
  <c r="E46" i="16" l="1"/>
  <c r="E44" i="16"/>
  <c r="E43" i="16"/>
  <c r="E41" i="16"/>
  <c r="E39" i="16"/>
  <c r="E37" i="16"/>
  <c r="E19" i="16"/>
  <c r="E18" i="16"/>
  <c r="E17" i="16"/>
  <c r="B4" i="11"/>
  <c r="E4" i="16"/>
  <c r="A12" i="7" l="1"/>
  <c r="B14" i="5"/>
  <c r="A14" i="11"/>
  <c r="O2" i="15"/>
  <c r="M3" i="14"/>
  <c r="M3" i="10"/>
  <c r="O2" i="11"/>
  <c r="E23" i="1"/>
  <c r="B16" i="10"/>
  <c r="N2" i="13"/>
  <c r="N2" i="7"/>
  <c r="L2" i="12"/>
  <c r="L2" i="5"/>
  <c r="J1" i="3"/>
  <c r="M3" i="1"/>
  <c r="B8" i="1"/>
  <c r="C4" i="10"/>
  <c r="A4" i="7"/>
  <c r="B4" i="5"/>
</calcChain>
</file>

<file path=xl/sharedStrings.xml><?xml version="1.0" encoding="utf-8"?>
<sst xmlns="http://schemas.openxmlformats.org/spreadsheetml/2006/main" count="186" uniqueCount="113">
  <si>
    <t>備考</t>
    <rPh sb="0" eb="2">
      <t>ビコウ</t>
    </rPh>
    <phoneticPr fontId="1"/>
  </si>
  <si>
    <t>：</t>
    <phoneticPr fontId="1"/>
  </si>
  <si>
    <t>№</t>
    <phoneticPr fontId="1"/>
  </si>
  <si>
    <t>金額</t>
    <rPh sb="0" eb="2">
      <t>キンガク</t>
    </rPh>
    <phoneticPr fontId="1"/>
  </si>
  <si>
    <t>：</t>
    <phoneticPr fontId="1"/>
  </si>
  <si>
    <t>備考</t>
    <rPh sb="0" eb="2">
      <t>ビコウ</t>
    </rPh>
    <phoneticPr fontId="1"/>
  </si>
  <si>
    <t>№</t>
    <phoneticPr fontId="1"/>
  </si>
  <si>
    <t>備考</t>
    <rPh sb="0" eb="2">
      <t>ビコウ</t>
    </rPh>
    <phoneticPr fontId="1"/>
  </si>
  <si>
    <t>№</t>
    <phoneticPr fontId="1"/>
  </si>
  <si>
    <t>振込先</t>
    <rPh sb="0" eb="2">
      <t>フリコミ</t>
    </rPh>
    <rPh sb="2" eb="3">
      <t>サキ</t>
    </rPh>
    <phoneticPr fontId="1"/>
  </si>
  <si>
    <t>請求番号</t>
    <rPh sb="0" eb="2">
      <t>セイキュウ</t>
    </rPh>
    <rPh sb="2" eb="4">
      <t>バンゴウ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</si>
  <si>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</si>
  <si>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《 内 訳 明 細 》</t>
    <rPh sb="2" eb="3">
      <t>ナイ</t>
    </rPh>
    <rPh sb="4" eb="5">
      <t>ヤク</t>
    </rPh>
    <rPh sb="6" eb="7">
      <t>メイ</t>
    </rPh>
    <rPh sb="8" eb="9">
      <t>ホソ</t>
    </rPh>
    <phoneticPr fontId="1"/>
  </si>
  <si>
    <t>お振込みは下記口座まで宜しくお願い致します。</t>
    <rPh sb="1" eb="3">
      <t>フリコ</t>
    </rPh>
    <rPh sb="5" eb="7">
      <t>カキ</t>
    </rPh>
    <rPh sb="7" eb="9">
      <t>コウザ</t>
    </rPh>
    <rPh sb="11" eb="12">
      <t>ヨロ</t>
    </rPh>
    <rPh sb="15" eb="16">
      <t>ネガイ</t>
    </rPh>
    <rPh sb="17" eb="18">
      <t>タ</t>
    </rPh>
    <phoneticPr fontId="1"/>
  </si>
  <si>
    <t>振込先：</t>
    <rPh sb="0" eb="2">
      <t>フリコミ</t>
    </rPh>
    <rPh sb="2" eb="3">
      <t>サキ</t>
    </rPh>
    <phoneticPr fontId="1"/>
  </si>
  <si>
    <t>№</t>
    <phoneticPr fontId="1"/>
  </si>
  <si>
    <t>お振込は右記口座まで宜しくお願い致します。</t>
    <rPh sb="1" eb="3">
      <t>フリコミ</t>
    </rPh>
    <rPh sb="4" eb="6">
      <t>ウキ</t>
    </rPh>
    <rPh sb="6" eb="8">
      <t>コウザ</t>
    </rPh>
    <rPh sb="10" eb="11">
      <t>ヨロ</t>
    </rPh>
    <rPh sb="14" eb="15">
      <t>ネガイ</t>
    </rPh>
    <rPh sb="16" eb="17">
      <t>タ</t>
    </rPh>
    <phoneticPr fontId="1"/>
  </si>
  <si>
    <t>合計金額</t>
    <rPh sb="0" eb="2">
      <t>ゴウケイ</t>
    </rPh>
    <rPh sb="2" eb="4">
      <t>キンガク</t>
    </rPh>
    <phoneticPr fontId="1"/>
  </si>
  <si>
    <t>《内訳明細書》</t>
    <rPh sb="1" eb="3">
      <t>ウチワケ</t>
    </rPh>
    <rPh sb="3" eb="6">
      <t>メイサイショ</t>
    </rPh>
    <phoneticPr fontId="1"/>
  </si>
  <si>
    <t>№</t>
    <phoneticPr fontId="1"/>
  </si>
  <si>
    <t>下記の通りご請求いたします。</t>
    <rPh sb="0" eb="2">
      <t>カキ</t>
    </rPh>
    <rPh sb="3" eb="4">
      <t>トオ</t>
    </rPh>
    <rPh sb="6" eb="8">
      <t>セイキュウ</t>
    </rPh>
    <phoneticPr fontId="1"/>
  </si>
  <si>
    <t>お振込みは下記口座まで宜しくお願い致します。</t>
    <rPh sb="1" eb="3">
      <t>フリコ</t>
    </rPh>
    <rPh sb="5" eb="7">
      <t>カキ</t>
    </rPh>
    <rPh sb="7" eb="9">
      <t>コウザ</t>
    </rPh>
    <rPh sb="11" eb="12">
      <t>ヨロ</t>
    </rPh>
    <rPh sb="15" eb="16">
      <t>ネガ</t>
    </rPh>
    <rPh sb="17" eb="18">
      <t>イタ</t>
    </rPh>
    <phoneticPr fontId="1"/>
  </si>
  <si>
    <t>備考</t>
    <rPh sb="0" eb="2">
      <t>ビコウ</t>
    </rPh>
    <phoneticPr fontId="1"/>
  </si>
  <si>
    <t>請求書番号</t>
    <rPh sb="0" eb="3">
      <t>セイキュウショ</t>
    </rPh>
    <rPh sb="3" eb="5">
      <t>バンゴウ</t>
    </rPh>
    <phoneticPr fontId="1"/>
  </si>
  <si>
    <t>請求書番号</t>
    <rPh sb="0" eb="3">
      <t>セイキュウショ</t>
    </rPh>
    <rPh sb="3" eb="5">
      <t>バンゴウ</t>
    </rPh>
    <phoneticPr fontId="1"/>
  </si>
  <si>
    <t>顧客名</t>
    <rPh sb="0" eb="2">
      <t>コキャク</t>
    </rPh>
    <rPh sb="2" eb="3">
      <t>メイ</t>
    </rPh>
    <phoneticPr fontId="1"/>
  </si>
  <si>
    <t>敬称</t>
    <rPh sb="0" eb="2">
      <t>ケイショウ</t>
    </rPh>
    <phoneticPr fontId="1"/>
  </si>
  <si>
    <t>御中</t>
    <phoneticPr fontId="1"/>
  </si>
  <si>
    <t>工事件名</t>
    <rPh sb="0" eb="2">
      <t>コウジ</t>
    </rPh>
    <rPh sb="2" eb="4">
      <t>ケンメイ</t>
    </rPh>
    <phoneticPr fontId="1"/>
  </si>
  <si>
    <t>工事町2丁目 ビル リフォーム工事</t>
    <rPh sb="0" eb="2">
      <t>コウジ</t>
    </rPh>
    <rPh sb="2" eb="3">
      <t>マチ</t>
    </rPh>
    <rPh sb="4" eb="6">
      <t>チョウメ</t>
    </rPh>
    <rPh sb="15" eb="17">
      <t>コウジ</t>
    </rPh>
    <phoneticPr fontId="1"/>
  </si>
  <si>
    <t>場所</t>
    <rPh sb="0" eb="2">
      <t>バショ</t>
    </rPh>
    <phoneticPr fontId="1"/>
  </si>
  <si>
    <t>？？県？？市？？町88-888</t>
    <rPh sb="2" eb="3">
      <t>ケン</t>
    </rPh>
    <rPh sb="5" eb="6">
      <t>シ</t>
    </rPh>
    <rPh sb="8" eb="9">
      <t>マチ</t>
    </rPh>
    <phoneticPr fontId="1"/>
  </si>
  <si>
    <t>(備考)</t>
    <rPh sb="1" eb="3">
      <t>ビコウ</t>
    </rPh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</si>
  <si>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</si>
  <si>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</si>
  <si>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00008880</t>
    <phoneticPr fontId="1"/>
  </si>
  <si>
    <t>会社名</t>
    <rPh sb="0" eb="3">
      <t>カイシャメイ</t>
    </rPh>
    <phoneticPr fontId="1"/>
  </si>
  <si>
    <t>肩書き</t>
    <rPh sb="0" eb="2">
      <t>カタガ</t>
    </rPh>
    <phoneticPr fontId="1"/>
  </si>
  <si>
    <t>代表取締役社長</t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</si>
  <si>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</si>
  <si>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</si>
  <si>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〒</t>
    <phoneticPr fontId="1"/>
  </si>
  <si>
    <t>888-8888</t>
    <phoneticPr fontId="1"/>
  </si>
  <si>
    <t>住所</t>
    <rPh sb="0" eb="2">
      <t>ジュウショ</t>
    </rPh>
    <phoneticPr fontId="1"/>
  </si>
  <si>
    <t>？？都？？区？？？8-8-8</t>
    <phoneticPr fontId="1"/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</si>
  <si>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</si>
  <si>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</si>
  <si>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</si>
  <si>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</si>
  <si>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</si>
  <si>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</si>
  <si>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担当者</t>
    <rPh sb="0" eb="3">
      <t>タントウシャ</t>
    </rPh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</si>
  <si>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</si>
  <si>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</si>
  <si>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tantho@domain.co.jp</t>
    <phoneticPr fontId="1"/>
  </si>
  <si>
    <t>合計請求書情報</t>
    <rPh sb="0" eb="2">
      <t>ゴウケイ</t>
    </rPh>
    <rPh sb="2" eb="5">
      <t>セイキュウショ</t>
    </rPh>
    <rPh sb="5" eb="7">
      <t>ジョウホウ</t>
    </rPh>
    <phoneticPr fontId="1"/>
  </si>
  <si>
    <t>合計請求書番号</t>
    <rPh sb="0" eb="2">
      <t>ゴウケイ</t>
    </rPh>
    <rPh sb="2" eb="5">
      <t>セイキュウショ</t>
    </rPh>
    <rPh sb="5" eb="7">
      <t>バンゴウ</t>
    </rPh>
    <phoneticPr fontId="1"/>
  </si>
  <si>
    <t>出力日時</t>
    <rPh sb="0" eb="2">
      <t>シュツリョク</t>
    </rPh>
    <rPh sb="2" eb="4">
      <t>ニチジ</t>
    </rPh>
    <phoneticPr fontId="1"/>
  </si>
  <si>
    <t>税別金額</t>
    <rPh sb="0" eb="2">
      <t>ゼイベツ</t>
    </rPh>
    <rPh sb="2" eb="4">
      <t>キンガク</t>
    </rPh>
    <phoneticPr fontId="1"/>
  </si>
  <si>
    <t>取扱支店１</t>
    <rPh sb="2" eb="4">
      <t>シテン</t>
    </rPh>
    <phoneticPr fontId="1"/>
  </si>
  <si>
    <t>取扱銀行１</t>
    <rPh sb="2" eb="4">
      <t>ギンコウ</t>
    </rPh>
    <phoneticPr fontId="1"/>
  </si>
  <si>
    <t>取扱銀行２</t>
    <rPh sb="2" eb="4">
      <t>ギンコウ</t>
    </rPh>
    <phoneticPr fontId="1"/>
  </si>
  <si>
    <t>取扱支店２</t>
    <rPh sb="2" eb="4">
      <t>シテン</t>
    </rPh>
    <phoneticPr fontId="1"/>
  </si>
  <si>
    <t>取扱口座１</t>
    <rPh sb="2" eb="4">
      <t>コウザ</t>
    </rPh>
    <phoneticPr fontId="1"/>
  </si>
  <si>
    <t>取扱支店３</t>
    <rPh sb="2" eb="4">
      <t>シテン</t>
    </rPh>
    <phoneticPr fontId="1"/>
  </si>
  <si>
    <t>取扱口座２</t>
    <rPh sb="2" eb="4">
      <t>コウザ</t>
    </rPh>
    <phoneticPr fontId="1"/>
  </si>
  <si>
    <t>取扱銀行３</t>
    <rPh sb="2" eb="4">
      <t>ギンコウ</t>
    </rPh>
    <phoneticPr fontId="1"/>
  </si>
  <si>
    <t>取扱口座３</t>
    <rPh sb="2" eb="4">
      <t>コウザ</t>
    </rPh>
    <phoneticPr fontId="1"/>
  </si>
  <si>
    <t>取扱種別１</t>
    <rPh sb="2" eb="4">
      <t>シュベツ</t>
    </rPh>
    <phoneticPr fontId="1"/>
  </si>
  <si>
    <t>取扱種別２</t>
    <phoneticPr fontId="1"/>
  </si>
  <si>
    <t>取扱種別３</t>
    <phoneticPr fontId="1"/>
  </si>
  <si>
    <t>三菱東京UFJ銀行</t>
    <phoneticPr fontId="1"/>
  </si>
  <si>
    <t>新宿支店</t>
    <rPh sb="2" eb="4">
      <t>シテン</t>
    </rPh>
    <phoneticPr fontId="1"/>
  </si>
  <si>
    <t>0000000</t>
    <phoneticPr fontId="1"/>
  </si>
  <si>
    <t>名義人名１</t>
    <rPh sb="0" eb="3">
      <t>メイギニン</t>
    </rPh>
    <rPh sb="3" eb="4">
      <t>メイ</t>
    </rPh>
    <phoneticPr fontId="1"/>
  </si>
  <si>
    <t>名義人名２</t>
    <rPh sb="0" eb="3">
      <t>メイギニン</t>
    </rPh>
    <rPh sb="3" eb="4">
      <t>メイ</t>
    </rPh>
    <phoneticPr fontId="1"/>
  </si>
  <si>
    <t>名義人名３</t>
    <rPh sb="0" eb="3">
      <t>メイギニン</t>
    </rPh>
    <rPh sb="3" eb="4">
      <t>メイ</t>
    </rPh>
    <phoneticPr fontId="1"/>
  </si>
  <si>
    <t>カ）プラスバイプラス</t>
    <phoneticPr fontId="1"/>
  </si>
  <si>
    <t>楽天銀行</t>
    <phoneticPr fontId="1"/>
  </si>
  <si>
    <t>本店営業部</t>
    <phoneticPr fontId="1"/>
  </si>
  <si>
    <t>普通</t>
    <phoneticPr fontId="1"/>
  </si>
  <si>
    <t>ぐんまみらい信用組合</t>
    <phoneticPr fontId="1"/>
  </si>
  <si>
    <t>ぐんまみらいセンター</t>
    <phoneticPr fontId="1"/>
  </si>
  <si>
    <t>1234567</t>
    <phoneticPr fontId="1"/>
  </si>
  <si>
    <t>当座</t>
    <rPh sb="0" eb="2">
      <t>トウザ</t>
    </rPh>
    <phoneticPr fontId="1"/>
  </si>
  <si>
    <t>普通</t>
    <phoneticPr fontId="1"/>
  </si>
  <si>
    <t>担当者</t>
    <rPh sb="0" eb="3">
      <t>タントウシャ</t>
    </rPh>
    <phoneticPr fontId="1"/>
  </si>
  <si>
    <t>敬称</t>
    <rPh sb="0" eb="2">
      <t>ケイショウ</t>
    </rPh>
    <phoneticPr fontId="1"/>
  </si>
  <si>
    <t>　様</t>
    <phoneticPr fontId="1"/>
  </si>
  <si>
    <t>幸　由美子</t>
  </si>
  <si>
    <t>▲▲▲▲建設株式会社</t>
    <rPh sb="4" eb="6">
      <t>ケンセツ</t>
    </rPh>
    <rPh sb="6" eb="10">
      <t>カブシキガイシャ</t>
    </rPh>
    <phoneticPr fontId="1"/>
  </si>
  <si>
    <t>株式会社　プラスバイプラス</t>
    <phoneticPr fontId="1"/>
  </si>
  <si>
    <t>顧客郵便番号</t>
    <rPh sb="0" eb="2">
      <t>コキャク</t>
    </rPh>
    <rPh sb="2" eb="6">
      <t>ユウビンバンゴウ</t>
    </rPh>
    <phoneticPr fontId="1"/>
  </si>
  <si>
    <t>顧客住所</t>
    <rPh sb="0" eb="2">
      <t>コキャク</t>
    </rPh>
    <rPh sb="2" eb="4">
      <t>ジュウショ</t>
    </rPh>
    <phoneticPr fontId="1"/>
  </si>
  <si>
    <t>220-0005</t>
    <phoneticPr fontId="1"/>
  </si>
  <si>
    <t>神奈川県横浜市西区南幸1-4</t>
    <phoneticPr fontId="1"/>
  </si>
  <si>
    <t>下記の通りご請求申し上げます。</t>
    <phoneticPr fontId="1"/>
  </si>
  <si>
    <t>《　合計請求内訳書　》</t>
    <phoneticPr fontId="1"/>
  </si>
  <si>
    <t>合計請求書</t>
    <rPh sb="0" eb="2">
      <t>ゴウケイ</t>
    </rPh>
    <rPh sb="2" eb="4">
      <t>セイキュウ</t>
    </rPh>
    <rPh sb="4" eb="5">
      <t>ショ</t>
    </rPh>
    <phoneticPr fontId="1"/>
  </si>
  <si>
    <t>合　計　請　求　書</t>
    <rPh sb="0" eb="1">
      <t>ゴウ</t>
    </rPh>
    <rPh sb="2" eb="3">
      <t>ケイ</t>
    </rPh>
    <rPh sb="4" eb="5">
      <t>ショウ</t>
    </rPh>
    <rPh sb="6" eb="7">
      <t>モトム</t>
    </rPh>
    <rPh sb="8" eb="9">
      <t>ショ</t>
    </rPh>
    <phoneticPr fontId="1"/>
  </si>
  <si>
    <t>合計請求書</t>
    <rPh sb="0" eb="2">
      <t>ゴウケイ</t>
    </rPh>
    <rPh sb="2" eb="5">
      <t>セイキュウショ</t>
    </rPh>
    <phoneticPr fontId="1"/>
  </si>
  <si>
    <t>テーブルタイプ</t>
  </si>
  <si>
    <t>0:工事件名、1:案件名、2：工事件名+案件名</t>
  </si>
  <si>
    <t>請求番号</t>
    <phoneticPr fontId="1"/>
  </si>
  <si>
    <t>登録事業所番号</t>
  </si>
  <si>
    <t>T1234567890000</t>
  </si>
  <si>
    <t>軽減合計</t>
  </si>
  <si>
    <t>標準合計</t>
  </si>
  <si>
    <t>0:通常、1:インボイス方式</t>
  </si>
  <si>
    <t>請求合計金額</t>
  </si>
  <si>
    <t>請求書発行日</t>
    <phoneticPr fontId="1"/>
  </si>
  <si>
    <t>数量</t>
    <phoneticPr fontId="1"/>
  </si>
  <si>
    <t>単位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</si>
</sst>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&quot;¥&quot;#,##0_);[Red]\(&quot;¥&quot;#,##0\)"/>
    <numFmt numFmtId="177" formatCode="#,##0_);[Red]\(#,##0\)"/>
    <numFmt numFmtId="178" formatCode="yyyy&quot;年&quot;m&quot;月&quot;d&quot;日(&quot;aaa&quot;)&quot;"/>
    <numFmt numFmtId="179" formatCode="[$¥-411]#,##0;[$¥-411]#,##0"/>
    <numFmt numFmtId="180" formatCode="yyyy/mm/dd;@"/>
    <numFmt numFmtId="181" formatCode="&quot;消費税&quot;\(0%\)"/>
    <numFmt numFmtId="182" formatCode="0_);[Red]\(0\)"/>
    <numFmt numFmtId="183" formatCode="0_ "/>
    <numFmt numFmtId="184" formatCode="0%&quot;対&quot;&quot;象&quot;&quot;合&quot;&quot;計&quot;"/>
    <numFmt numFmtId="185" formatCode="&quot;¥&quot;#,##0;\-#,##0"/>
    <numFmt numFmtId="186" formatCode="yyyy/mm/dd"/>
  </numFmts>
  <fonts count="3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sz val="9"/>
      <color rgb="FF7030A0"/>
      <name val="Meiryo UI"/>
      <family val="3"/>
      <charset val="128"/>
    </font>
    <font>
      <b/>
      <sz val="9"/>
      <color theme="7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b/>
      <sz val="11"/>
      <name val="Meiryo UI"/>
      <family val="3"/>
      <charset val="128"/>
    </font>
    <font>
      <sz val="11"/>
      <name val="ＭＳ Ｐゴシック"/>
      <family val="3"/>
      <charset val="128"/>
    </font>
    <font>
      <u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b/>
      <u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u/>
      <sz val="14"/>
      <name val="Meiryo UI"/>
      <family val="3"/>
      <charset val="128"/>
    </font>
    <font>
      <u/>
      <sz val="11"/>
      <name val="Meiryo UI"/>
      <family val="3"/>
      <charset val="128"/>
    </font>
    <font>
      <sz val="18"/>
      <name val="Meiryo UI"/>
      <family val="3"/>
      <charset val="128"/>
    </font>
    <font>
      <sz val="11"/>
      <name val="ＭＳ Ｐゴシック"/>
      <family val="2"/>
      <charset val="128"/>
      <scheme val="minor"/>
    </font>
    <font>
      <b/>
      <u/>
      <sz val="16"/>
      <name val="Meiryo UI"/>
      <family val="3"/>
      <charset val="128"/>
    </font>
    <font>
      <b/>
      <sz val="16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9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CE6F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/>
      <right style="thin">
        <color theme="0" tint="-0.34998626667073579"/>
      </right>
      <top style="thin">
        <color theme="2" tint="-9.9978637043366805E-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/>
      <diagonal/>
    </border>
    <border>
      <left/>
      <right/>
      <top/>
      <bottom style="double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0" fillId="0" borderId="0">
      <alignment vertical="center"/>
    </xf>
  </cellStyleXfs>
  <cellXfs count="288">
    <xf numFmtId="0" fontId="0" fillId="0" borderId="0" xfId="0">
      <alignment vertical="center"/>
    </xf>
    <xf numFmtId="0" fontId="3" fillId="0" borderId="0" xfId="0" applyFont="1" applyAlignment="1"/>
    <xf numFmtId="38" fontId="3" fillId="0" borderId="0" xfId="1" applyFont="1" applyBorder="1" applyAlignment="1"/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13" xfId="0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>
      <alignment vertical="center"/>
    </xf>
    <xf numFmtId="0" fontId="5" fillId="2" borderId="16" xfId="0" applyFont="1" applyFill="1" applyBorder="1">
      <alignment vertical="center"/>
    </xf>
    <xf numFmtId="0" fontId="7" fillId="2" borderId="17" xfId="0" applyFont="1" applyFill="1" applyBorder="1">
      <alignment vertical="center"/>
    </xf>
    <xf numFmtId="0" fontId="5" fillId="2" borderId="18" xfId="0" applyFont="1" applyFill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2" xfId="0" applyFont="1" applyBorder="1">
      <alignment vertical="center"/>
    </xf>
    <xf numFmtId="0" fontId="5" fillId="2" borderId="23" xfId="0" applyFont="1" applyFill="1" applyBorder="1" applyAlignment="1">
      <alignment horizontal="left" vertical="center"/>
    </xf>
    <xf numFmtId="14" fontId="8" fillId="0" borderId="24" xfId="0" quotePrefix="1" applyNumberFormat="1" applyFont="1" applyBorder="1" applyAlignment="1">
      <alignment horizontal="left" vertical="center"/>
    </xf>
    <xf numFmtId="180" fontId="9" fillId="3" borderId="25" xfId="0" applyNumberFormat="1" applyFont="1" applyFill="1" applyBorder="1">
      <alignment vertical="center"/>
    </xf>
    <xf numFmtId="180" fontId="9" fillId="3" borderId="26" xfId="0" applyNumberFormat="1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3" borderId="27" xfId="0" applyFont="1" applyFill="1" applyBorder="1">
      <alignment vertical="center"/>
    </xf>
    <xf numFmtId="0" fontId="5" fillId="2" borderId="28" xfId="0" applyFont="1" applyFill="1" applyBorder="1" applyAlignment="1">
      <alignment horizontal="left" vertical="center"/>
    </xf>
    <xf numFmtId="0" fontId="5" fillId="0" borderId="24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1" xfId="0" applyFont="1" applyBorder="1">
      <alignment vertical="center"/>
    </xf>
    <xf numFmtId="0" fontId="8" fillId="0" borderId="32" xfId="0" applyFont="1" applyBorder="1" applyAlignment="1">
      <alignment horizontal="left" vertical="center"/>
    </xf>
    <xf numFmtId="0" fontId="8" fillId="3" borderId="25" xfId="0" applyFont="1" applyFill="1" applyBorder="1">
      <alignment vertical="center"/>
    </xf>
    <xf numFmtId="0" fontId="8" fillId="3" borderId="26" xfId="0" applyFont="1" applyFill="1" applyBorder="1">
      <alignment vertical="center"/>
    </xf>
    <xf numFmtId="0" fontId="8" fillId="3" borderId="27" xfId="0" applyFont="1" applyFill="1" applyBorder="1">
      <alignment vertical="center"/>
    </xf>
    <xf numFmtId="0" fontId="8" fillId="0" borderId="24" xfId="0" applyFont="1" applyBorder="1">
      <alignment vertical="center"/>
    </xf>
    <xf numFmtId="0" fontId="5" fillId="0" borderId="33" xfId="0" applyFont="1" applyBorder="1">
      <alignment vertical="center"/>
    </xf>
    <xf numFmtId="177" fontId="8" fillId="0" borderId="24" xfId="1" applyNumberFormat="1" applyFont="1" applyFill="1" applyBorder="1" applyAlignment="1">
      <alignment vertical="center"/>
    </xf>
    <xf numFmtId="0" fontId="5" fillId="2" borderId="34" xfId="0" applyFont="1" applyFill="1" applyBorder="1" applyAlignment="1">
      <alignment horizontal="left" vertical="center"/>
    </xf>
    <xf numFmtId="0" fontId="8" fillId="0" borderId="35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37" xfId="0" applyFont="1" applyBorder="1">
      <alignment vertical="center"/>
    </xf>
    <xf numFmtId="49" fontId="8" fillId="0" borderId="19" xfId="0" applyNumberFormat="1" applyFont="1" applyBorder="1">
      <alignment vertical="center"/>
    </xf>
    <xf numFmtId="180" fontId="9" fillId="3" borderId="20" xfId="0" applyNumberFormat="1" applyFont="1" applyFill="1" applyBorder="1">
      <alignment vertical="center"/>
    </xf>
    <xf numFmtId="180" fontId="9" fillId="3" borderId="21" xfId="0" applyNumberFormat="1" applyFont="1" applyFill="1" applyBorder="1">
      <alignment vertical="center"/>
    </xf>
    <xf numFmtId="0" fontId="9" fillId="3" borderId="21" xfId="0" applyFont="1" applyFill="1" applyBorder="1">
      <alignment vertical="center"/>
    </xf>
    <xf numFmtId="0" fontId="9" fillId="3" borderId="22" xfId="0" applyFont="1" applyFill="1" applyBorder="1">
      <alignment vertical="center"/>
    </xf>
    <xf numFmtId="49" fontId="8" fillId="0" borderId="24" xfId="0" applyNumberFormat="1" applyFont="1" applyBorder="1">
      <alignment vertical="center"/>
    </xf>
    <xf numFmtId="180" fontId="9" fillId="3" borderId="38" xfId="0" applyNumberFormat="1" applyFont="1" applyFill="1" applyBorder="1">
      <alignment vertical="center"/>
    </xf>
    <xf numFmtId="180" fontId="9" fillId="3" borderId="39" xfId="0" applyNumberFormat="1" applyFont="1" applyFill="1" applyBorder="1">
      <alignment vertical="center"/>
    </xf>
    <xf numFmtId="0" fontId="9" fillId="3" borderId="39" xfId="0" applyFont="1" applyFill="1" applyBorder="1">
      <alignment vertical="center"/>
    </xf>
    <xf numFmtId="0" fontId="9" fillId="3" borderId="40" xfId="0" applyFont="1" applyFill="1" applyBorder="1">
      <alignment vertical="center"/>
    </xf>
    <xf numFmtId="0" fontId="5" fillId="2" borderId="36" xfId="0" applyFont="1" applyFill="1" applyBorder="1" applyAlignment="1">
      <alignment horizontal="left" vertical="center"/>
    </xf>
    <xf numFmtId="0" fontId="11" fillId="2" borderId="13" xfId="0" applyFont="1" applyFill="1" applyBorder="1">
      <alignment vertical="center"/>
    </xf>
    <xf numFmtId="0" fontId="8" fillId="2" borderId="15" xfId="0" applyFont="1" applyFill="1" applyBorder="1">
      <alignment vertical="center"/>
    </xf>
    <xf numFmtId="0" fontId="7" fillId="2" borderId="42" xfId="0" applyFont="1" applyFill="1" applyBorder="1">
      <alignment vertical="center"/>
    </xf>
    <xf numFmtId="0" fontId="8" fillId="3" borderId="20" xfId="0" applyFont="1" applyFill="1" applyBorder="1">
      <alignment vertical="center"/>
    </xf>
    <xf numFmtId="0" fontId="8" fillId="3" borderId="21" xfId="0" applyFont="1" applyFill="1" applyBorder="1">
      <alignment vertical="center"/>
    </xf>
    <xf numFmtId="0" fontId="8" fillId="3" borderId="22" xfId="0" applyFont="1" applyFill="1" applyBorder="1">
      <alignment vertical="center"/>
    </xf>
    <xf numFmtId="0" fontId="5" fillId="2" borderId="17" xfId="0" applyFont="1" applyFill="1" applyBorder="1">
      <alignment vertical="center"/>
    </xf>
    <xf numFmtId="0" fontId="8" fillId="0" borderId="38" xfId="0" applyFont="1" applyBorder="1">
      <alignment vertical="center"/>
    </xf>
    <xf numFmtId="0" fontId="8" fillId="0" borderId="39" xfId="0" applyFont="1" applyBorder="1">
      <alignment vertical="center"/>
    </xf>
    <xf numFmtId="0" fontId="8" fillId="0" borderId="40" xfId="0" applyFont="1" applyBorder="1">
      <alignment vertical="center"/>
    </xf>
    <xf numFmtId="0" fontId="8" fillId="3" borderId="38" xfId="0" applyFont="1" applyFill="1" applyBorder="1">
      <alignment vertical="center"/>
    </xf>
    <xf numFmtId="0" fontId="8" fillId="3" borderId="39" xfId="0" applyFont="1" applyFill="1" applyBorder="1">
      <alignment vertical="center"/>
    </xf>
    <xf numFmtId="0" fontId="8" fillId="3" borderId="40" xfId="0" applyFont="1" applyFill="1" applyBorder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quotePrefix="1" applyFont="1" applyBorder="1">
      <alignment vertical="center"/>
    </xf>
    <xf numFmtId="0" fontId="5" fillId="2" borderId="41" xfId="0" applyFont="1" applyFill="1" applyBorder="1">
      <alignment vertical="center"/>
    </xf>
    <xf numFmtId="0" fontId="5" fillId="0" borderId="35" xfId="0" applyFont="1" applyBorder="1">
      <alignment vertical="center"/>
    </xf>
    <xf numFmtId="0" fontId="5" fillId="2" borderId="43" xfId="0" applyFont="1" applyFill="1" applyBorder="1" applyAlignment="1">
      <alignment horizontal="left" vertical="center"/>
    </xf>
    <xf numFmtId="181" fontId="10" fillId="0" borderId="23" xfId="0" applyNumberFormat="1" applyFont="1" applyBorder="1" applyAlignment="1">
      <alignment horizontal="left" vertical="center"/>
    </xf>
    <xf numFmtId="177" fontId="8" fillId="0" borderId="45" xfId="0" applyNumberFormat="1" applyFont="1" applyBorder="1" applyAlignment="1">
      <alignment horizontal="right" vertical="center"/>
    </xf>
    <xf numFmtId="177" fontId="8" fillId="0" borderId="44" xfId="0" applyNumberFormat="1" applyFont="1" applyBorder="1" applyAlignment="1">
      <alignment horizontal="left" vertical="center"/>
    </xf>
    <xf numFmtId="0" fontId="13" fillId="0" borderId="5" xfId="0" applyFont="1" applyBorder="1">
      <alignment vertical="center"/>
    </xf>
    <xf numFmtId="0" fontId="13" fillId="0" borderId="3" xfId="0" applyFont="1" applyBorder="1">
      <alignment vertical="center"/>
    </xf>
    <xf numFmtId="0" fontId="13" fillId="0" borderId="6" xfId="0" applyFont="1" applyBorder="1">
      <alignment vertical="center"/>
    </xf>
    <xf numFmtId="0" fontId="13" fillId="0" borderId="0" xfId="0" applyFont="1">
      <alignment vertical="center"/>
    </xf>
    <xf numFmtId="0" fontId="13" fillId="0" borderId="7" xfId="0" applyFont="1" applyBorder="1">
      <alignment vertical="center"/>
    </xf>
    <xf numFmtId="0" fontId="13" fillId="0" borderId="8" xfId="0" applyFont="1" applyBorder="1">
      <alignment vertical="center"/>
    </xf>
    <xf numFmtId="0" fontId="13" fillId="0" borderId="7" xfId="0" applyFont="1" applyBorder="1" applyAlignment="1"/>
    <xf numFmtId="0" fontId="13" fillId="0" borderId="0" xfId="0" applyFont="1" applyAlignment="1"/>
    <xf numFmtId="0" fontId="13" fillId="0" borderId="8" xfId="0" applyFont="1" applyBorder="1" applyAlignment="1"/>
    <xf numFmtId="0" fontId="3" fillId="0" borderId="0" xfId="0" applyFont="1">
      <alignment vertical="center"/>
    </xf>
    <xf numFmtId="177" fontId="18" fillId="0" borderId="0" xfId="1" applyNumberFormat="1" applyFont="1" applyBorder="1" applyAlignment="1"/>
    <xf numFmtId="176" fontId="16" fillId="0" borderId="0" xfId="0" applyNumberFormat="1" applyFont="1" applyAlignment="1"/>
    <xf numFmtId="38" fontId="12" fillId="0" borderId="0" xfId="0" applyNumberFormat="1" applyFont="1" applyAlignment="1"/>
    <xf numFmtId="0" fontId="12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distributed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13" fillId="0" borderId="12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right" vertical="center"/>
    </xf>
    <xf numFmtId="0" fontId="13" fillId="0" borderId="1" xfId="0" applyFont="1" applyBorder="1">
      <alignment vertical="center"/>
    </xf>
    <xf numFmtId="0" fontId="13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178" fontId="4" fillId="0" borderId="0" xfId="0" applyNumberFormat="1" applyFont="1">
      <alignment vertical="center"/>
    </xf>
    <xf numFmtId="178" fontId="3" fillId="0" borderId="0" xfId="0" applyNumberFormat="1" applyFont="1" applyAlignment="1"/>
    <xf numFmtId="38" fontId="3" fillId="0" borderId="0" xfId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vertical="center" shrinkToFit="1"/>
    </xf>
    <xf numFmtId="38" fontId="4" fillId="5" borderId="4" xfId="1" applyFont="1" applyFill="1" applyBorder="1" applyAlignment="1">
      <alignment vertical="center" shrinkToFit="1"/>
    </xf>
    <xf numFmtId="0" fontId="3" fillId="0" borderId="3" xfId="0" applyFont="1" applyBorder="1">
      <alignment vertical="center"/>
    </xf>
    <xf numFmtId="38" fontId="3" fillId="0" borderId="3" xfId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1" xfId="0" applyFont="1" applyBorder="1">
      <alignment vertical="center"/>
    </xf>
    <xf numFmtId="176" fontId="23" fillId="0" borderId="0" xfId="1" applyNumberFormat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distributed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4" fillId="5" borderId="4" xfId="0" applyFont="1" applyFill="1" applyBorder="1" applyAlignment="1">
      <alignment vertical="center" shrinkToFit="1"/>
    </xf>
    <xf numFmtId="179" fontId="26" fillId="0" borderId="0" xfId="1" applyNumberFormat="1" applyFont="1" applyBorder="1" applyAlignment="1"/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4" fillId="0" borderId="1" xfId="0" applyFont="1" applyBorder="1" applyAlignment="1"/>
    <xf numFmtId="182" fontId="4" fillId="0" borderId="4" xfId="0" applyNumberFormat="1" applyFont="1" applyBorder="1" applyAlignment="1">
      <alignment vertical="center" shrinkToFit="1"/>
    </xf>
    <xf numFmtId="182" fontId="4" fillId="5" borderId="4" xfId="0" applyNumberFormat="1" applyFont="1" applyFill="1" applyBorder="1" applyAlignment="1">
      <alignment vertical="center" shrinkToFit="1"/>
    </xf>
    <xf numFmtId="183" fontId="4" fillId="0" borderId="4" xfId="0" applyNumberFormat="1" applyFont="1" applyBorder="1" applyAlignment="1">
      <alignment vertical="center" shrinkToFit="1"/>
    </xf>
    <xf numFmtId="183" fontId="4" fillId="5" borderId="4" xfId="0" applyNumberFormat="1" applyFont="1" applyFill="1" applyBorder="1" applyAlignment="1">
      <alignment vertical="center" shrinkToFit="1"/>
    </xf>
    <xf numFmtId="178" fontId="3" fillId="0" borderId="0" xfId="0" applyNumberFormat="1" applyFont="1" applyAlignment="1">
      <alignment shrinkToFit="1"/>
    </xf>
    <xf numFmtId="0" fontId="4" fillId="0" borderId="1" xfId="0" quotePrefix="1" applyFont="1" applyBorder="1" applyAlignment="1">
      <alignment horizontal="left" vertical="center" shrinkToFit="1"/>
    </xf>
    <xf numFmtId="0" fontId="5" fillId="0" borderId="47" xfId="0" applyFont="1" applyBorder="1">
      <alignment vertical="center"/>
    </xf>
    <xf numFmtId="0" fontId="5" fillId="6" borderId="47" xfId="0" applyFont="1" applyFill="1" applyBorder="1">
      <alignment vertical="center"/>
    </xf>
    <xf numFmtId="0" fontId="4" fillId="0" borderId="0" xfId="0" applyFont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1" xfId="0" quotePrefix="1" applyFont="1" applyBorder="1" applyAlignment="1">
      <alignment horizontal="left" vertical="center" shrinkToFit="1"/>
    </xf>
    <xf numFmtId="0" fontId="31" fillId="0" borderId="4" xfId="0" applyFont="1" applyBorder="1" applyAlignment="1">
      <alignment vertical="center" wrapText="1"/>
    </xf>
    <xf numFmtId="0" fontId="31" fillId="5" borderId="4" xfId="0" applyFont="1" applyFill="1" applyBorder="1" applyAlignment="1">
      <alignment vertical="center" wrapText="1"/>
    </xf>
    <xf numFmtId="0" fontId="31" fillId="0" borderId="0" xfId="0" applyFont="1">
      <alignment vertical="center"/>
    </xf>
    <xf numFmtId="0" fontId="4" fillId="0" borderId="0" xfId="0" quotePrefix="1" applyFont="1" applyAlignment="1">
      <alignment horizontal="left" vertical="center" shrinkToFit="1"/>
    </xf>
    <xf numFmtId="0" fontId="3" fillId="0" borderId="0" xfId="0" quotePrefix="1" applyFont="1" applyAlignment="1">
      <alignment horizontal="left" vertical="center" shrinkToFit="1"/>
    </xf>
    <xf numFmtId="0" fontId="5" fillId="0" borderId="48" xfId="0" applyFont="1" applyFill="1" applyBorder="1">
      <alignment vertical="center"/>
    </xf>
    <xf numFmtId="184" fontId="5" fillId="0" borderId="48" xfId="0" applyNumberFormat="1" applyFont="1" applyFill="1" applyBorder="1" applyAlignment="1">
      <alignment horizontal="left" vertical="center"/>
    </xf>
    <xf numFmtId="0" fontId="5" fillId="0" borderId="52" xfId="0" applyFont="1" applyFill="1" applyBorder="1">
      <alignment vertical="center"/>
    </xf>
    <xf numFmtId="38" fontId="5" fillId="0" borderId="52" xfId="0" applyNumberFormat="1" applyFont="1" applyFill="1" applyBorder="1">
      <alignment vertical="center"/>
    </xf>
    <xf numFmtId="0" fontId="5" fillId="0" borderId="52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4" xfId="0" applyFont="1" applyBorder="1">
      <alignment vertical="center"/>
    </xf>
    <xf numFmtId="0" fontId="5" fillId="2" borderId="49" xfId="0" applyFont="1" applyFill="1" applyBorder="1">
      <alignment vertical="center"/>
    </xf>
    <xf numFmtId="0" fontId="5" fillId="2" borderId="50" xfId="0" applyFont="1" applyFill="1" applyBorder="1">
      <alignment vertical="center"/>
    </xf>
    <xf numFmtId="0" fontId="5" fillId="2" borderId="51" xfId="0" applyFont="1" applyFill="1" applyBorder="1">
      <alignment vertical="center"/>
    </xf>
    <xf numFmtId="0" fontId="5" fillId="2" borderId="48" xfId="0" applyFont="1" applyFill="1" applyBorder="1" applyAlignment="1">
      <alignment horizontal="left" vertical="center"/>
    </xf>
    <xf numFmtId="0" fontId="5" fillId="2" borderId="48" xfId="0" applyFont="1" applyFill="1" applyBorder="1">
      <alignment vertical="center"/>
    </xf>
    <xf numFmtId="0" fontId="5" fillId="7" borderId="0" xfId="0" applyFont="1" applyFill="1">
      <alignment vertical="center"/>
    </xf>
    <xf numFmtId="0" fontId="5" fillId="7" borderId="33" xfId="0" applyFont="1" applyFill="1" applyBorder="1">
      <alignment vertical="center"/>
    </xf>
    <xf numFmtId="0" fontId="5" fillId="7" borderId="52" xfId="0" applyFont="1" applyFill="1" applyBorder="1">
      <alignment vertical="center"/>
    </xf>
    <xf numFmtId="0" fontId="5" fillId="7" borderId="53" xfId="0" applyFont="1" applyFill="1" applyBorder="1">
      <alignment vertical="center"/>
    </xf>
    <xf numFmtId="0" fontId="5" fillId="7" borderId="54" xfId="0" applyFont="1" applyFill="1" applyBorder="1">
      <alignment vertical="center"/>
    </xf>
    <xf numFmtId="0" fontId="0" fillId="0" borderId="1" xfId="0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/>
    <xf numFmtId="0" fontId="34" fillId="0" borderId="1" xfId="0" applyFont="1" applyBorder="1" applyAlignment="1"/>
    <xf numFmtId="0" fontId="35" fillId="0" borderId="1" xfId="0" applyFont="1" applyBorder="1" applyAlignment="1"/>
    <xf numFmtId="186" fontId="3" fillId="0" borderId="0" xfId="0" applyNumberFormat="1" applyFont="1">
      <alignment vertical="center"/>
    </xf>
    <xf numFmtId="186" fontId="0" fillId="0" borderId="0" xfId="0" applyNumberFormat="1">
      <alignment vertical="center"/>
    </xf>
    <xf numFmtId="186" fontId="4" fillId="0" borderId="4" xfId="0" applyNumberFormat="1" applyFont="1" applyBorder="1" applyAlignment="1">
      <alignment vertical="center" shrinkToFit="1"/>
    </xf>
    <xf numFmtId="186" fontId="4" fillId="5" borderId="4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/>
    </xf>
    <xf numFmtId="38" fontId="3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vertical="center"/>
    </xf>
    <xf numFmtId="0" fontId="4" fillId="4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shrinkToFit="1"/>
    </xf>
    <xf numFmtId="0" fontId="4" fillId="5" borderId="4" xfId="1" applyNumberFormat="1" applyFont="1" applyFill="1" applyBorder="1" applyAlignment="1">
      <alignment horizontal="center" vertical="center" shrinkToFit="1"/>
    </xf>
    <xf numFmtId="186" fontId="4" fillId="4" borderId="4" xfId="0" applyNumberFormat="1" applyFont="1" applyFill="1" applyBorder="1" applyAlignment="1">
      <alignment horizontal="center" vertical="center" shrinkToFit="1"/>
    </xf>
    <xf numFmtId="0" fontId="4" fillId="4" borderId="4" xfId="0" applyFont="1" applyFill="1" applyBorder="1" applyAlignment="1">
      <alignment horizontal="center" vertical="center" shrinkToFit="1"/>
    </xf>
    <xf numFmtId="186" fontId="4" fillId="0" borderId="0" xfId="0" applyNumberFormat="1" applyFont="1">
      <alignment vertical="center"/>
    </xf>
    <xf numFmtId="186" fontId="4" fillId="0" borderId="0" xfId="0" applyNumberFormat="1" applyFont="1" applyAlignment="1">
      <alignment horizontal="right"/>
    </xf>
    <xf numFmtId="186" fontId="4" fillId="0" borderId="3" xfId="0" applyNumberFormat="1" applyFont="1" applyBorder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4" fillId="0" borderId="0" xfId="0" quotePrefix="1" applyNumberFormat="1" applyFont="1" applyAlignment="1">
      <alignment horizontal="center" vertical="center"/>
    </xf>
    <xf numFmtId="0" fontId="4" fillId="4" borderId="11" xfId="0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186" fontId="0" fillId="0" borderId="0" xfId="0" applyNumberFormat="1" applyBorder="1">
      <alignment vertical="center"/>
    </xf>
    <xf numFmtId="186" fontId="4" fillId="0" borderId="0" xfId="0" applyNumberFormat="1" applyFont="1" applyAlignment="1">
      <alignment vertical="center" shrinkToFit="1"/>
    </xf>
    <xf numFmtId="0" fontId="0" fillId="0" borderId="0" xfId="0" applyBorder="1" applyAlignment="1">
      <alignment vertical="center"/>
    </xf>
    <xf numFmtId="186" fontId="3" fillId="0" borderId="3" xfId="0" applyNumberFormat="1" applyFont="1" applyBorder="1">
      <alignment vertical="center"/>
    </xf>
    <xf numFmtId="0" fontId="3" fillId="0" borderId="3" xfId="0" applyFont="1" applyBorder="1" applyAlignment="1">
      <alignment vertical="center"/>
    </xf>
    <xf numFmtId="0" fontId="3" fillId="2" borderId="4" xfId="1" applyNumberFormat="1" applyFont="1" applyFill="1" applyBorder="1" applyAlignment="1">
      <alignment horizontal="center" vertical="center"/>
    </xf>
    <xf numFmtId="186" fontId="3" fillId="2" borderId="4" xfId="0" applyNumberFormat="1" applyFont="1" applyFill="1" applyBorder="1" applyAlignment="1">
      <alignment horizontal="center" vertical="center" shrinkToFit="1"/>
    </xf>
    <xf numFmtId="38" fontId="3" fillId="2" borderId="4" xfId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distributed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shrinkToFit="1"/>
    </xf>
    <xf numFmtId="178" fontId="3" fillId="0" borderId="3" xfId="0" applyNumberFormat="1" applyFont="1" applyBorder="1" applyAlignment="1">
      <alignment horizontal="right" shrinkToFit="1"/>
    </xf>
    <xf numFmtId="0" fontId="14" fillId="0" borderId="0" xfId="0" applyFont="1" applyAlignment="1"/>
    <xf numFmtId="0" fontId="3" fillId="0" borderId="1" xfId="0" applyFont="1" applyBorder="1" applyAlignment="1">
      <alignment horizontal="distributed"/>
    </xf>
    <xf numFmtId="0" fontId="15" fillId="0" borderId="0" xfId="0" applyFont="1" applyAlignment="1">
      <alignment shrinkToFit="1"/>
    </xf>
    <xf numFmtId="0" fontId="0" fillId="0" borderId="0" xfId="0" applyAlignment="1">
      <alignment vertical="center" shrinkToFit="1"/>
    </xf>
    <xf numFmtId="0" fontId="17" fillId="0" borderId="0" xfId="0" applyFont="1" applyAlignment="1">
      <alignment shrinkToFit="1"/>
    </xf>
    <xf numFmtId="37" fontId="33" fillId="0" borderId="0" xfId="0" applyNumberFormat="1" applyFont="1" applyAlignment="1">
      <alignment horizontal="right" shrinkToFit="1"/>
    </xf>
    <xf numFmtId="37" fontId="0" fillId="0" borderId="0" xfId="0" applyNumberFormat="1" applyAlignment="1">
      <alignment horizontal="right" shrinkToFit="1"/>
    </xf>
    <xf numFmtId="185" fontId="28" fillId="0" borderId="1" xfId="0" applyNumberFormat="1" applyFont="1" applyBorder="1" applyAlignment="1">
      <alignment horizontal="right" shrinkToFit="1"/>
    </xf>
    <xf numFmtId="37" fontId="0" fillId="0" borderId="1" xfId="0" applyNumberFormat="1" applyBorder="1" applyAlignment="1">
      <alignment horizontal="right" shrinkToFit="1"/>
    </xf>
    <xf numFmtId="0" fontId="20" fillId="0" borderId="1" xfId="0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quotePrefix="1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31" fillId="0" borderId="10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5" borderId="10" xfId="0" applyFont="1" applyFill="1" applyBorder="1" applyAlignment="1">
      <alignment horizontal="left" vertical="center" wrapText="1"/>
    </xf>
    <xf numFmtId="0" fontId="31" fillId="5" borderId="11" xfId="0" applyFont="1" applyFill="1" applyBorder="1" applyAlignment="1">
      <alignment horizontal="left" vertical="center" wrapText="1"/>
    </xf>
    <xf numFmtId="185" fontId="29" fillId="0" borderId="1" xfId="0" applyNumberFormat="1" applyFont="1" applyBorder="1" applyAlignment="1">
      <alignment horizontal="right" shrinkToFit="1"/>
    </xf>
    <xf numFmtId="182" fontId="4" fillId="5" borderId="4" xfId="0" applyNumberFormat="1" applyFont="1" applyFill="1" applyBorder="1" applyAlignment="1">
      <alignment horizontal="center" vertical="center" shrinkToFit="1"/>
    </xf>
    <xf numFmtId="182" fontId="4" fillId="0" borderId="4" xfId="0" applyNumberFormat="1" applyFont="1" applyBorder="1" applyAlignment="1">
      <alignment horizontal="center" vertical="center" shrinkToFit="1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4" fillId="5" borderId="4" xfId="0" applyFont="1" applyFill="1" applyBorder="1" applyAlignment="1">
      <alignment vertical="center" shrinkToFit="1"/>
    </xf>
    <xf numFmtId="0" fontId="31" fillId="5" borderId="10" xfId="0" applyFont="1" applyFill="1" applyBorder="1" applyAlignment="1">
      <alignment horizontal="left" vertical="center" wrapText="1" shrinkToFit="1"/>
    </xf>
    <xf numFmtId="0" fontId="31" fillId="5" borderId="2" xfId="0" applyFont="1" applyFill="1" applyBorder="1" applyAlignment="1">
      <alignment horizontal="left" vertical="center" wrapText="1" shrinkToFit="1"/>
    </xf>
    <xf numFmtId="0" fontId="31" fillId="5" borderId="11" xfId="0" applyFont="1" applyFill="1" applyBorder="1" applyAlignment="1">
      <alignment horizontal="left" vertical="center" wrapText="1" shrinkToFit="1"/>
    </xf>
    <xf numFmtId="0" fontId="17" fillId="0" borderId="0" xfId="0" applyFont="1" applyAlignment="1">
      <alignment vertical="center" shrinkToFit="1"/>
    </xf>
    <xf numFmtId="0" fontId="31" fillId="0" borderId="10" xfId="0" applyFont="1" applyBorder="1" applyAlignment="1">
      <alignment horizontal="left" vertical="center" wrapText="1" shrinkToFit="1"/>
    </xf>
    <xf numFmtId="0" fontId="31" fillId="0" borderId="2" xfId="0" applyFont="1" applyBorder="1" applyAlignment="1">
      <alignment horizontal="left" vertical="center" wrapText="1" shrinkToFit="1"/>
    </xf>
    <xf numFmtId="0" fontId="31" fillId="0" borderId="11" xfId="0" applyFont="1" applyBorder="1" applyAlignment="1">
      <alignment horizontal="left" vertical="center" wrapText="1" shrinkToFit="1"/>
    </xf>
    <xf numFmtId="0" fontId="24" fillId="4" borderId="2" xfId="0" applyFont="1" applyFill="1" applyBorder="1">
      <alignment vertical="center"/>
    </xf>
    <xf numFmtId="0" fontId="24" fillId="4" borderId="11" xfId="0" applyFont="1" applyFill="1" applyBorder="1">
      <alignment vertical="center"/>
    </xf>
    <xf numFmtId="0" fontId="22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178" fontId="4" fillId="0" borderId="3" xfId="0" applyNumberFormat="1" applyFont="1" applyBorder="1" applyAlignment="1">
      <alignment horizontal="right" vertical="center" shrinkToFit="1"/>
    </xf>
    <xf numFmtId="0" fontId="28" fillId="0" borderId="0" xfId="0" applyFont="1" applyAlignment="1">
      <alignment horizontal="distributed"/>
    </xf>
    <xf numFmtId="0" fontId="28" fillId="0" borderId="46" xfId="0" applyFont="1" applyBorder="1" applyAlignment="1">
      <alignment horizontal="distributed"/>
    </xf>
    <xf numFmtId="0" fontId="4" fillId="0" borderId="4" xfId="0" applyFont="1" applyBorder="1" applyAlignment="1">
      <alignment horizontal="center" vertical="center" shrinkToFit="1"/>
    </xf>
    <xf numFmtId="0" fontId="31" fillId="0" borderId="4" xfId="0" applyFont="1" applyBorder="1" applyAlignment="1">
      <alignment vertical="center" wrapText="1" shrinkToFit="1"/>
    </xf>
    <xf numFmtId="0" fontId="4" fillId="5" borderId="4" xfId="0" applyFont="1" applyFill="1" applyBorder="1" applyAlignment="1">
      <alignment horizontal="center" vertical="center" shrinkToFit="1"/>
    </xf>
    <xf numFmtId="0" fontId="31" fillId="5" borderId="4" xfId="0" applyFont="1" applyFill="1" applyBorder="1" applyAlignment="1">
      <alignment vertical="center" wrapText="1" shrinkToFit="1"/>
    </xf>
    <xf numFmtId="0" fontId="25" fillId="0" borderId="0" xfId="0" applyFont="1" applyAlignment="1">
      <alignment vertical="center" shrinkToFit="1"/>
    </xf>
    <xf numFmtId="0" fontId="4" fillId="0" borderId="1" xfId="0" applyFont="1" applyBorder="1" applyAlignment="1">
      <alignment shrinkToFit="1"/>
    </xf>
    <xf numFmtId="0" fontId="0" fillId="0" borderId="1" xfId="0" applyBorder="1" applyAlignment="1">
      <alignment shrinkToFit="1"/>
    </xf>
    <xf numFmtId="0" fontId="31" fillId="0" borderId="4" xfId="0" applyFont="1" applyBorder="1" applyAlignment="1">
      <alignment vertical="center" wrapText="1"/>
    </xf>
    <xf numFmtId="0" fontId="31" fillId="5" borderId="4" xfId="0" applyFont="1" applyFill="1" applyBorder="1" applyAlignment="1">
      <alignment vertical="center" wrapText="1"/>
    </xf>
    <xf numFmtId="0" fontId="31" fillId="0" borderId="2" xfId="0" applyFont="1" applyBorder="1" applyAlignment="1">
      <alignment horizontal="left" vertical="center" wrapText="1"/>
    </xf>
    <xf numFmtId="0" fontId="31" fillId="5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0" xfId="0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shrinkToFit="1"/>
    </xf>
    <xf numFmtId="38" fontId="4" fillId="0" borderId="4" xfId="1" applyFont="1" applyFill="1" applyBorder="1" applyAlignment="1">
      <alignment vertical="center" shrinkToFit="1"/>
    </xf>
    <xf numFmtId="0" fontId="4" fillId="5" borderId="4" xfId="1" applyNumberFormat="1" applyFont="1" applyFill="1" applyBorder="1" applyAlignment="1">
      <alignment horizontal="center" vertical="center" shrinkToFit="1"/>
    </xf>
    <xf numFmtId="38" fontId="4" fillId="5" borderId="4" xfId="1" applyFont="1" applyFill="1" applyBorder="1" applyAlignment="1">
      <alignment vertical="center" shrinkToFit="1"/>
    </xf>
    <xf numFmtId="0" fontId="4" fillId="0" borderId="0" xfId="0" applyFont="1" applyAlignment="1">
      <alignment horizontal="left" vertical="center" shrinkToFit="1"/>
    </xf>
    <xf numFmtId="183" fontId="4" fillId="0" borderId="4" xfId="0" applyNumberFormat="1" applyFont="1" applyBorder="1" applyAlignment="1">
      <alignment horizontal="left" vertical="center" shrinkToFit="1"/>
    </xf>
    <xf numFmtId="183" fontId="4" fillId="5" borderId="4" xfId="0" applyNumberFormat="1" applyFont="1" applyFill="1" applyBorder="1" applyAlignment="1">
      <alignment horizontal="left" vertical="center" shrinkToFit="1"/>
    </xf>
    <xf numFmtId="0" fontId="4" fillId="0" borderId="0" xfId="0" applyFont="1" applyAlignment="1">
      <alignment horizontal="distributed" vertical="center"/>
    </xf>
    <xf numFmtId="0" fontId="4" fillId="0" borderId="1" xfId="0" applyFont="1" applyBorder="1" applyAlignment="1">
      <alignment horizontal="left" vertical="center" shrinkToFit="1"/>
    </xf>
    <xf numFmtId="0" fontId="29" fillId="0" borderId="0" xfId="0" applyFont="1" applyAlignment="1">
      <alignment horizontal="center"/>
    </xf>
    <xf numFmtId="0" fontId="29" fillId="0" borderId="46" xfId="0" applyFont="1" applyBorder="1" applyAlignment="1">
      <alignment horizontal="center"/>
    </xf>
    <xf numFmtId="0" fontId="32" fillId="0" borderId="0" xfId="0" applyFont="1" applyAlignment="1">
      <alignment vertical="center" shrinkToFit="1"/>
    </xf>
    <xf numFmtId="0" fontId="19" fillId="0" borderId="0" xfId="0" applyFont="1" applyAlignment="1">
      <alignment shrinkToFit="1"/>
    </xf>
    <xf numFmtId="0" fontId="12" fillId="0" borderId="0" xfId="0" applyFont="1" applyAlignment="1">
      <alignment vertical="center" shrinkToFit="1"/>
    </xf>
    <xf numFmtId="0" fontId="35" fillId="0" borderId="1" xfId="0" applyFont="1" applyBorder="1" applyAlignment="1">
      <alignment shrinkToFit="1"/>
    </xf>
    <xf numFmtId="0" fontId="26" fillId="0" borderId="0" xfId="0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4" fillId="5" borderId="4" xfId="0" applyFont="1" applyFill="1" applyBorder="1" applyAlignment="1">
      <alignment vertical="center" wrapText="1"/>
    </xf>
    <xf numFmtId="183" fontId="4" fillId="5" borderId="4" xfId="0" applyNumberFormat="1" applyFont="1" applyFill="1" applyBorder="1" applyAlignment="1">
      <alignment vertical="center" shrinkToFit="1"/>
    </xf>
    <xf numFmtId="183" fontId="4" fillId="0" borderId="4" xfId="0" applyNumberFormat="1" applyFont="1" applyBorder="1" applyAlignment="1">
      <alignment vertical="center" shrinkToFit="1"/>
    </xf>
    <xf numFmtId="0" fontId="4" fillId="5" borderId="1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/>
    <xf numFmtId="0" fontId="4" fillId="0" borderId="1" xfId="0" applyFont="1" applyBorder="1" applyAlignment="1"/>
    <xf numFmtId="178" fontId="4" fillId="0" borderId="3" xfId="0" applyNumberFormat="1" applyFont="1" applyBorder="1" applyAlignment="1">
      <alignment horizontal="right" vertical="center"/>
    </xf>
  </cellXfs>
  <cellStyles count="3">
    <cellStyle name="KANAME" xfId="2"/>
    <cellStyle name="桁区切り" xfId="1" builtinId="6"/>
    <cellStyle name="標準" xfId="0" builtinId="0"/>
  </cellStyles>
  <dxfs count="31"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border>
        <bottom style="thin">
          <color auto="1"/>
        </bottom>
      </border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border>
        <bottom style="thin">
          <color auto="1"/>
        </bottom>
      </border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border>
        <bottom style="thin">
          <color auto="1"/>
        </bottom>
      </border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numFmt numFmtId="5" formatCode="#,##0;\-#,##0"/>
    </dxf>
    <dxf>
      <border>
        <bottom style="thin">
          <color auto="1"/>
        </bottom>
      </border>
    </dxf>
    <dxf>
      <numFmt numFmtId="5" formatCode="#,##0;\-#,##0"/>
    </dxf>
    <dxf>
      <numFmt numFmtId="5" formatCode="#,##0;\-#,##0"/>
    </dxf>
    <dxf>
      <border>
        <bottom style="thin">
          <color auto="1"/>
        </bottom>
      </border>
    </dxf>
  </dxfs>
  <tableStyles count="0" defaultTableStyle="TableStyleMedium9" defaultPivotStyle="PivotStyleLight16"/>
  <colors>
    <mruColors>
      <color rgb="FFF0F0F0"/>
      <color rgb="FFF1E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10</xdr:col>
      <xdr:colOff>280148</xdr:colOff>
      <xdr:row>3</xdr:row>
      <xdr:rowOff>106051</xdr:rowOff>
    </xdr:to>
    <xdr:sp macro="" textlink="">
      <xdr:nvSpPr>
        <xdr:cNvPr id="75" name="角丸四角形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3848100" y="381000"/>
          <a:ext cx="2280398" cy="506101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0" rIns="36000" bIns="0" rtlCol="0" anchor="ctr"/>
        <a:lstStyle/>
        <a:p>
          <a:pPr algn="ctr"/>
          <a:r>
            <a:rPr kumimoji="1" lang="ja-JP" altLang="en-US" sz="2400" b="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合計請求書</a:t>
          </a:r>
        </a:p>
      </xdr:txBody>
    </xdr:sp>
    <xdr:clientData/>
  </xdr:twoCellAnchor>
  <xdr:twoCellAnchor>
    <xdr:from>
      <xdr:col>10</xdr:col>
      <xdr:colOff>38100</xdr:colOff>
      <xdr:row>20</xdr:row>
      <xdr:rowOff>58271</xdr:rowOff>
    </xdr:from>
    <xdr:to>
      <xdr:col>15</xdr:col>
      <xdr:colOff>9525</xdr:colOff>
      <xdr:row>21</xdr:row>
      <xdr:rowOff>201146</xdr:rowOff>
    </xdr:to>
    <xdr:sp macro="" textlink="Kaisyamei">
      <xdr:nvSpPr>
        <xdr:cNvPr id="24" name="TxtKaisyamei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5886450" y="4877921"/>
          <a:ext cx="39338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22</xdr:row>
      <xdr:rowOff>124947</xdr:rowOff>
    </xdr:from>
    <xdr:to>
      <xdr:col>11</xdr:col>
      <xdr:colOff>1028701</xdr:colOff>
      <xdr:row>23</xdr:row>
      <xdr:rowOff>86847</xdr:rowOff>
    </xdr:to>
    <xdr:sp macro="" textlink="YubinNo_Text">
      <xdr:nvSpPr>
        <xdr:cNvPr id="27" name="YubinNo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5895975" y="5392272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23</xdr:row>
      <xdr:rowOff>20171</xdr:rowOff>
    </xdr:from>
    <xdr:to>
      <xdr:col>14</xdr:col>
      <xdr:colOff>266700</xdr:colOff>
      <xdr:row>24</xdr:row>
      <xdr:rowOff>58271</xdr:rowOff>
    </xdr:to>
    <xdr:sp macro="" textlink="Jyusyo">
      <xdr:nvSpPr>
        <xdr:cNvPr id="28" name="Jyusyo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5895975" y="5535146"/>
          <a:ext cx="38862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24</xdr:row>
      <xdr:rowOff>1121</xdr:rowOff>
    </xdr:from>
    <xdr:to>
      <xdr:col>11</xdr:col>
      <xdr:colOff>774375</xdr:colOff>
      <xdr:row>24</xdr:row>
      <xdr:rowOff>220196</xdr:rowOff>
    </xdr:to>
    <xdr:sp macro="" textlink="TelNo_Text">
      <xdr:nvSpPr>
        <xdr:cNvPr id="29" name="TelNo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5895975" y="5763746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838200</xdr:colOff>
      <xdr:row>24</xdr:row>
      <xdr:rowOff>3175</xdr:rowOff>
    </xdr:from>
    <xdr:to>
      <xdr:col>14</xdr:col>
      <xdr:colOff>33525</xdr:colOff>
      <xdr:row>24</xdr:row>
      <xdr:rowOff>222250</xdr:rowOff>
    </xdr:to>
    <xdr:sp macro="" textlink="FaxNo_Text">
      <xdr:nvSpPr>
        <xdr:cNvPr id="30" name="FaxNo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7543800" y="5765800"/>
          <a:ext cx="2005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25</xdr:row>
      <xdr:rowOff>134471</xdr:rowOff>
    </xdr:from>
    <xdr:to>
      <xdr:col>14</xdr:col>
      <xdr:colOff>66675</xdr:colOff>
      <xdr:row>26</xdr:row>
      <xdr:rowOff>86846</xdr:rowOff>
    </xdr:to>
    <xdr:sp macro="" textlink="TantoSyainmei_Text">
      <xdr:nvSpPr>
        <xdr:cNvPr id="32" name="Syainmei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5895975" y="6144746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26</xdr:row>
      <xdr:rowOff>58271</xdr:rowOff>
    </xdr:from>
    <xdr:to>
      <xdr:col>14</xdr:col>
      <xdr:colOff>66675</xdr:colOff>
      <xdr:row>27</xdr:row>
      <xdr:rowOff>10646</xdr:rowOff>
    </xdr:to>
    <xdr:sp macro="" textlink="MailAddress_Text">
      <xdr:nvSpPr>
        <xdr:cNvPr id="33" name="MailAddress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5895975" y="6316196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4AB86106-E685-4AA0-BD64-9BC7FE769D92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21</xdr:row>
      <xdr:rowOff>153521</xdr:rowOff>
    </xdr:from>
    <xdr:to>
      <xdr:col>14</xdr:col>
      <xdr:colOff>238125</xdr:colOff>
      <xdr:row>22</xdr:row>
      <xdr:rowOff>134471</xdr:rowOff>
    </xdr:to>
    <xdr:sp macro="" textlink="Daihyosyamei_Text">
      <xdr:nvSpPr>
        <xdr:cNvPr id="34" name="Daihyosyamei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5895975" y="5182721"/>
          <a:ext cx="385762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60512</xdr:colOff>
      <xdr:row>19</xdr:row>
      <xdr:rowOff>126693</xdr:rowOff>
    </xdr:from>
    <xdr:to>
      <xdr:col>12</xdr:col>
      <xdr:colOff>59053</xdr:colOff>
      <xdr:row>20</xdr:row>
      <xdr:rowOff>128868</xdr:rowOff>
    </xdr:to>
    <xdr:sp macro="" textlink="Kyoka_Text">
      <xdr:nvSpPr>
        <xdr:cNvPr id="39" name="Kyokano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5908862" y="4736793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47625</xdr:colOff>
      <xdr:row>24</xdr:row>
      <xdr:rowOff>191621</xdr:rowOff>
    </xdr:from>
    <xdr:to>
      <xdr:col>14</xdr:col>
      <xdr:colOff>66675</xdr:colOff>
      <xdr:row>25</xdr:row>
      <xdr:rowOff>143996</xdr:rowOff>
    </xdr:to>
    <xdr:sp macro="" textlink="Url">
      <xdr:nvSpPr>
        <xdr:cNvPr id="31" name="Url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5895975" y="5954246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71671</xdr:colOff>
      <xdr:row>17</xdr:row>
      <xdr:rowOff>323851</xdr:rowOff>
    </xdr:from>
    <xdr:to>
      <xdr:col>11</xdr:col>
      <xdr:colOff>25259</xdr:colOff>
      <xdr:row>19</xdr:row>
      <xdr:rowOff>140634</xdr:rowOff>
    </xdr:to>
    <xdr:pic>
      <xdr:nvPicPr>
        <xdr:cNvPr id="2" name="LogoImg">
          <a:extLst>
            <a:ext uri="{FF2B5EF4-FFF2-40B4-BE49-F238E27FC236}">
              <a16:creationId xmlns:a16="http://schemas.microsoft.com/office/drawing/2014/main" id="{702BC929-9F8E-A1EE-1125-3A9027CF7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20021" y="4238626"/>
          <a:ext cx="810838" cy="512108"/>
        </a:xfrm>
        <a:prstGeom prst="rect">
          <a:avLst/>
        </a:prstGeom>
      </xdr:spPr>
    </xdr:pic>
    <xdr:clientData/>
  </xdr:twoCellAnchor>
  <xdr:twoCellAnchor>
    <xdr:from>
      <xdr:col>13</xdr:col>
      <xdr:colOff>142875</xdr:colOff>
      <xdr:row>22</xdr:row>
      <xdr:rowOff>124946</xdr:rowOff>
    </xdr:from>
    <xdr:to>
      <xdr:col>14</xdr:col>
      <xdr:colOff>71325</xdr:colOff>
      <xdr:row>26</xdr:row>
      <xdr:rowOff>34346</xdr:rowOff>
    </xdr:to>
    <xdr:pic>
      <xdr:nvPicPr>
        <xdr:cNvPr id="3" name="MaruinImg">
          <a:extLst>
            <a:ext uri="{FF2B5EF4-FFF2-40B4-BE49-F238E27FC236}">
              <a16:creationId xmlns:a16="http://schemas.microsoft.com/office/drawing/2014/main" id="{2E375017-8414-43BD-BD0B-3FFE3598EF14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686800" y="539227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916410</xdr:colOff>
      <xdr:row>22</xdr:row>
      <xdr:rowOff>124945</xdr:rowOff>
    </xdr:from>
    <xdr:to>
      <xdr:col>12</xdr:col>
      <xdr:colOff>721035</xdr:colOff>
      <xdr:row>26</xdr:row>
      <xdr:rowOff>34345</xdr:rowOff>
    </xdr:to>
    <xdr:pic>
      <xdr:nvPicPr>
        <xdr:cNvPr id="4" name="KakuinImg">
          <a:extLst>
            <a:ext uri="{FF2B5EF4-FFF2-40B4-BE49-F238E27FC236}">
              <a16:creationId xmlns:a16="http://schemas.microsoft.com/office/drawing/2014/main" id="{C038D90F-9AAF-44DA-BB0C-77586EA37D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2010" y="539227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9</xdr:col>
      <xdr:colOff>805096</xdr:colOff>
      <xdr:row>17</xdr:row>
      <xdr:rowOff>133351</xdr:rowOff>
    </xdr:from>
    <xdr:to>
      <xdr:col>12</xdr:col>
      <xdr:colOff>328846</xdr:colOff>
      <xdr:row>17</xdr:row>
      <xdr:rowOff>323851</xdr:rowOff>
    </xdr:to>
    <xdr:sp macro="" textlink="InvoiceNo_Text">
      <xdr:nvSpPr>
        <xdr:cNvPr id="5" name="InvoiceBango">
          <a:extLst>
            <a:ext uri="{FF2B5EF4-FFF2-40B4-BE49-F238E27FC236}">
              <a16:creationId xmlns:a16="http://schemas.microsoft.com/office/drawing/2014/main" id="{9C4277E3-B27B-F5DE-883C-0350EB951D4B}"/>
            </a:ext>
          </a:extLst>
        </xdr:cNvPr>
        <xdr:cNvSpPr txBox="1"/>
      </xdr:nvSpPr>
      <xdr:spPr>
        <a:xfrm>
          <a:off x="5843821" y="4048126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3718E832-45E9-4249-8490-927FE451AF6B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6</xdr:row>
      <xdr:rowOff>134471</xdr:rowOff>
    </xdr:from>
    <xdr:to>
      <xdr:col>16</xdr:col>
      <xdr:colOff>19050</xdr:colOff>
      <xdr:row>8</xdr:row>
      <xdr:rowOff>48746</xdr:rowOff>
    </xdr:to>
    <xdr:sp macro="" textlink="Kaisyamei">
      <xdr:nvSpPr>
        <xdr:cNvPr id="18" name="TxtKaisyamei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076700" y="1467971"/>
          <a:ext cx="34004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8</xdr:row>
      <xdr:rowOff>182097</xdr:rowOff>
    </xdr:from>
    <xdr:to>
      <xdr:col>11</xdr:col>
      <xdr:colOff>552451</xdr:colOff>
      <xdr:row>10</xdr:row>
      <xdr:rowOff>10647</xdr:rowOff>
    </xdr:to>
    <xdr:sp macro="" textlink="YubinNo_Text">
      <xdr:nvSpPr>
        <xdr:cNvPr id="20" name="YubinNo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4086225" y="1953747"/>
          <a:ext cx="20288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9</xdr:row>
      <xdr:rowOff>124946</xdr:rowOff>
    </xdr:from>
    <xdr:to>
      <xdr:col>16</xdr:col>
      <xdr:colOff>19050</xdr:colOff>
      <xdr:row>11</xdr:row>
      <xdr:rowOff>29696</xdr:rowOff>
    </xdr:to>
    <xdr:sp macro="" textlink="Jyusyo">
      <xdr:nvSpPr>
        <xdr:cNvPr id="21" name="Jyusyo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4086225" y="2087096"/>
          <a:ext cx="33909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10</xdr:row>
      <xdr:rowOff>143996</xdr:rowOff>
    </xdr:from>
    <xdr:to>
      <xdr:col>11</xdr:col>
      <xdr:colOff>298125</xdr:colOff>
      <xdr:row>11</xdr:row>
      <xdr:rowOff>172571</xdr:rowOff>
    </xdr:to>
    <xdr:sp macro="" textlink="TelNo_Text">
      <xdr:nvSpPr>
        <xdr:cNvPr id="22" name="TelNo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4086225" y="2296646"/>
          <a:ext cx="17745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361950</xdr:colOff>
      <xdr:row>10</xdr:row>
      <xdr:rowOff>143996</xdr:rowOff>
    </xdr:from>
    <xdr:to>
      <xdr:col>16</xdr:col>
      <xdr:colOff>19050</xdr:colOff>
      <xdr:row>11</xdr:row>
      <xdr:rowOff>172571</xdr:rowOff>
    </xdr:to>
    <xdr:sp macro="" textlink="FaxNo_Text">
      <xdr:nvSpPr>
        <xdr:cNvPr id="25" name="FaxNo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5924550" y="2296646"/>
          <a:ext cx="15525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12</xdr:row>
      <xdr:rowOff>67796</xdr:rowOff>
    </xdr:from>
    <xdr:to>
      <xdr:col>16</xdr:col>
      <xdr:colOff>19050</xdr:colOff>
      <xdr:row>13</xdr:row>
      <xdr:rowOff>143996</xdr:rowOff>
    </xdr:to>
    <xdr:sp macro="" textlink="TantoSyainmei_Text">
      <xdr:nvSpPr>
        <xdr:cNvPr id="26" name="Syainmei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4086225" y="2658596"/>
          <a:ext cx="33909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13</xdr:row>
      <xdr:rowOff>96371</xdr:rowOff>
    </xdr:from>
    <xdr:to>
      <xdr:col>16</xdr:col>
      <xdr:colOff>19050</xdr:colOff>
      <xdr:row>14</xdr:row>
      <xdr:rowOff>86846</xdr:rowOff>
    </xdr:to>
    <xdr:sp macro="" textlink="MailAddress_Text">
      <xdr:nvSpPr>
        <xdr:cNvPr id="38" name="MailAddress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/>
      </xdr:nvSpPr>
      <xdr:spPr>
        <a:xfrm>
          <a:off x="4086225" y="2810996"/>
          <a:ext cx="33909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1920E5CF-CA70-4053-B292-A82F1D748D5D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7</xdr:row>
      <xdr:rowOff>229721</xdr:rowOff>
    </xdr:from>
    <xdr:to>
      <xdr:col>16</xdr:col>
      <xdr:colOff>19050</xdr:colOff>
      <xdr:row>9</xdr:row>
      <xdr:rowOff>10646</xdr:rowOff>
    </xdr:to>
    <xdr:sp macro="" textlink="Daihyosyamei_Text">
      <xdr:nvSpPr>
        <xdr:cNvPr id="39" name="Daihyosyamei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/>
      </xdr:nvSpPr>
      <xdr:spPr>
        <a:xfrm>
          <a:off x="4086225" y="1753721"/>
          <a:ext cx="3390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641537</xdr:colOff>
      <xdr:row>5</xdr:row>
      <xdr:rowOff>79068</xdr:rowOff>
    </xdr:from>
    <xdr:to>
      <xdr:col>13</xdr:col>
      <xdr:colOff>240028</xdr:colOff>
      <xdr:row>6</xdr:row>
      <xdr:rowOff>166968</xdr:rowOff>
    </xdr:to>
    <xdr:sp macro="" textlink="Kyoka_Text">
      <xdr:nvSpPr>
        <xdr:cNvPr id="40" name="Kyokano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/>
      </xdr:nvSpPr>
      <xdr:spPr>
        <a:xfrm>
          <a:off x="5299262" y="1288743"/>
          <a:ext cx="197021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133350</xdr:colOff>
      <xdr:row>11</xdr:row>
      <xdr:rowOff>124946</xdr:rowOff>
    </xdr:from>
    <xdr:to>
      <xdr:col>16</xdr:col>
      <xdr:colOff>19050</xdr:colOff>
      <xdr:row>12</xdr:row>
      <xdr:rowOff>77321</xdr:rowOff>
    </xdr:to>
    <xdr:sp macro="" textlink="Url">
      <xdr:nvSpPr>
        <xdr:cNvPr id="43" name="Url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/>
      </xdr:nvSpPr>
      <xdr:spPr>
        <a:xfrm>
          <a:off x="4086225" y="2468096"/>
          <a:ext cx="33909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157396</xdr:colOff>
      <xdr:row>4</xdr:row>
      <xdr:rowOff>0</xdr:rowOff>
    </xdr:from>
    <xdr:to>
      <xdr:col>10</xdr:col>
      <xdr:colOff>360929</xdr:colOff>
      <xdr:row>6</xdr:row>
      <xdr:rowOff>182162</xdr:rowOff>
    </xdr:to>
    <xdr:pic>
      <xdr:nvPicPr>
        <xdr:cNvPr id="2" name="簡易縦_LogoImg">
          <a:extLst>
            <a:ext uri="{FF2B5EF4-FFF2-40B4-BE49-F238E27FC236}">
              <a16:creationId xmlns:a16="http://schemas.microsoft.com/office/drawing/2014/main" id="{0E777FB4-FF06-937A-AA56-6CA97633F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0271" y="1009650"/>
          <a:ext cx="908383" cy="506012"/>
        </a:xfrm>
        <a:prstGeom prst="rect">
          <a:avLst/>
        </a:prstGeom>
      </xdr:spPr>
    </xdr:pic>
    <xdr:clientData/>
  </xdr:twoCellAnchor>
  <xdr:twoCellAnchor>
    <xdr:from>
      <xdr:col>12</xdr:col>
      <xdr:colOff>247650</xdr:colOff>
      <xdr:row>8</xdr:row>
      <xdr:rowOff>163046</xdr:rowOff>
    </xdr:from>
    <xdr:to>
      <xdr:col>13</xdr:col>
      <xdr:colOff>338025</xdr:colOff>
      <xdr:row>13</xdr:row>
      <xdr:rowOff>120071</xdr:rowOff>
    </xdr:to>
    <xdr:pic>
      <xdr:nvPicPr>
        <xdr:cNvPr id="3" name="簡易縦_MaruinImg">
          <a:extLst>
            <a:ext uri="{FF2B5EF4-FFF2-40B4-BE49-F238E27FC236}">
              <a16:creationId xmlns:a16="http://schemas.microsoft.com/office/drawing/2014/main" id="{BBCBF9E9-5A09-45B2-9DEB-763E37449CC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67475" y="1934696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773535</xdr:colOff>
      <xdr:row>8</xdr:row>
      <xdr:rowOff>163045</xdr:rowOff>
    </xdr:from>
    <xdr:to>
      <xdr:col>12</xdr:col>
      <xdr:colOff>111435</xdr:colOff>
      <xdr:row>13</xdr:row>
      <xdr:rowOff>120070</xdr:rowOff>
    </xdr:to>
    <xdr:pic>
      <xdr:nvPicPr>
        <xdr:cNvPr id="4" name="簡易縦_KakuinImg">
          <a:extLst>
            <a:ext uri="{FF2B5EF4-FFF2-40B4-BE49-F238E27FC236}">
              <a16:creationId xmlns:a16="http://schemas.microsoft.com/office/drawing/2014/main" id="{D1EDE0F8-501E-4C3D-B2AC-A89FA58586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1260" y="193469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8</xdr:col>
      <xdr:colOff>81196</xdr:colOff>
      <xdr:row>3</xdr:row>
      <xdr:rowOff>200025</xdr:rowOff>
    </xdr:from>
    <xdr:to>
      <xdr:col>12</xdr:col>
      <xdr:colOff>100246</xdr:colOff>
      <xdr:row>4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63420071-50C7-157C-951E-DF3D097F5E41}"/>
            </a:ext>
          </a:extLst>
        </xdr:cNvPr>
        <xdr:cNvSpPr txBox="1"/>
      </xdr:nvSpPr>
      <xdr:spPr>
        <a:xfrm>
          <a:off x="4034071" y="81915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927879CE-5EFA-469F-94FB-6933E5E3D05C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5</xdr:row>
      <xdr:rowOff>29695</xdr:rowOff>
    </xdr:from>
    <xdr:to>
      <xdr:col>14</xdr:col>
      <xdr:colOff>857250</xdr:colOff>
      <xdr:row>7</xdr:row>
      <xdr:rowOff>1120</xdr:rowOff>
    </xdr:to>
    <xdr:sp macro="" textlink="Kaisyamei">
      <xdr:nvSpPr>
        <xdr:cNvPr id="18" name="TxtKaisyamei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7610475" y="1029820"/>
          <a:ext cx="31718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7</xdr:row>
      <xdr:rowOff>134471</xdr:rowOff>
    </xdr:from>
    <xdr:to>
      <xdr:col>13</xdr:col>
      <xdr:colOff>152401</xdr:colOff>
      <xdr:row>8</xdr:row>
      <xdr:rowOff>153521</xdr:rowOff>
    </xdr:to>
    <xdr:sp macro="" textlink="YubinNo_Text">
      <xdr:nvSpPr>
        <xdr:cNvPr id="21" name="YubinNo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/>
      </xdr:nvSpPr>
      <xdr:spPr>
        <a:xfrm>
          <a:off x="7620000" y="1515596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8</xdr:row>
      <xdr:rowOff>77320</xdr:rowOff>
    </xdr:from>
    <xdr:to>
      <xdr:col>14</xdr:col>
      <xdr:colOff>934950</xdr:colOff>
      <xdr:row>9</xdr:row>
      <xdr:rowOff>115420</xdr:rowOff>
    </xdr:to>
    <xdr:sp macro="" textlink="Jyusyo">
      <xdr:nvSpPr>
        <xdr:cNvPr id="22" name="Jyusyo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/>
      </xdr:nvSpPr>
      <xdr:spPr>
        <a:xfrm>
          <a:off x="7620000" y="1648945"/>
          <a:ext cx="3240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9</xdr:row>
      <xdr:rowOff>39220</xdr:rowOff>
    </xdr:from>
    <xdr:to>
      <xdr:col>12</xdr:col>
      <xdr:colOff>707700</xdr:colOff>
      <xdr:row>10</xdr:row>
      <xdr:rowOff>67795</xdr:rowOff>
    </xdr:to>
    <xdr:sp macro="" textlink="TelNo_Text">
      <xdr:nvSpPr>
        <xdr:cNvPr id="23" name="TelNo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/>
      </xdr:nvSpPr>
      <xdr:spPr>
        <a:xfrm>
          <a:off x="7620000" y="1858495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771525</xdr:colOff>
      <xdr:row>9</xdr:row>
      <xdr:rowOff>39220</xdr:rowOff>
    </xdr:from>
    <xdr:to>
      <xdr:col>14</xdr:col>
      <xdr:colOff>942975</xdr:colOff>
      <xdr:row>10</xdr:row>
      <xdr:rowOff>67795</xdr:rowOff>
    </xdr:to>
    <xdr:sp macro="" textlink="FaxNo_Text">
      <xdr:nvSpPr>
        <xdr:cNvPr id="24" name="FaxNo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/>
      </xdr:nvSpPr>
      <xdr:spPr>
        <a:xfrm>
          <a:off x="9267825" y="185849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10</xdr:row>
      <xdr:rowOff>210670</xdr:rowOff>
    </xdr:from>
    <xdr:to>
      <xdr:col>14</xdr:col>
      <xdr:colOff>898950</xdr:colOff>
      <xdr:row>11</xdr:row>
      <xdr:rowOff>96370</xdr:rowOff>
    </xdr:to>
    <xdr:sp macro="" textlink="TantoSyainmei_Text">
      <xdr:nvSpPr>
        <xdr:cNvPr id="27" name="Syainmei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/>
      </xdr:nvSpPr>
      <xdr:spPr>
        <a:xfrm>
          <a:off x="7620000" y="2220445"/>
          <a:ext cx="3204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11</xdr:row>
      <xdr:rowOff>48745</xdr:rowOff>
    </xdr:from>
    <xdr:to>
      <xdr:col>14</xdr:col>
      <xdr:colOff>942975</xdr:colOff>
      <xdr:row>12</xdr:row>
      <xdr:rowOff>58270</xdr:rowOff>
    </xdr:to>
    <xdr:sp macro="" textlink="MailAddress_Text">
      <xdr:nvSpPr>
        <xdr:cNvPr id="39" name="MailAddress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 txBox="1"/>
      </xdr:nvSpPr>
      <xdr:spPr>
        <a:xfrm>
          <a:off x="7620000" y="2372845"/>
          <a:ext cx="324802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FC2753F-B5E3-448D-89EA-9C344A7C2858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6</xdr:row>
      <xdr:rowOff>124945</xdr:rowOff>
    </xdr:from>
    <xdr:to>
      <xdr:col>14</xdr:col>
      <xdr:colOff>862950</xdr:colOff>
      <xdr:row>7</xdr:row>
      <xdr:rowOff>153520</xdr:rowOff>
    </xdr:to>
    <xdr:sp macro="" textlink="Daihyosyamei_Text">
      <xdr:nvSpPr>
        <xdr:cNvPr id="40" name="Daihyosyamei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 txBox="1"/>
      </xdr:nvSpPr>
      <xdr:spPr>
        <a:xfrm>
          <a:off x="7620000" y="1315570"/>
          <a:ext cx="31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241487</xdr:colOff>
      <xdr:row>4</xdr:row>
      <xdr:rowOff>40967</xdr:rowOff>
    </xdr:from>
    <xdr:to>
      <xdr:col>14</xdr:col>
      <xdr:colOff>763903</xdr:colOff>
      <xdr:row>5</xdr:row>
      <xdr:rowOff>62192</xdr:rowOff>
    </xdr:to>
    <xdr:sp macro="" textlink="Kyoka_Text">
      <xdr:nvSpPr>
        <xdr:cNvPr id="41" name="Kyokano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 txBox="1"/>
      </xdr:nvSpPr>
      <xdr:spPr>
        <a:xfrm>
          <a:off x="8737787" y="850592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85725</xdr:colOff>
      <xdr:row>10</xdr:row>
      <xdr:rowOff>20170</xdr:rowOff>
    </xdr:from>
    <xdr:to>
      <xdr:col>14</xdr:col>
      <xdr:colOff>934950</xdr:colOff>
      <xdr:row>10</xdr:row>
      <xdr:rowOff>220195</xdr:rowOff>
    </xdr:to>
    <xdr:sp macro="" textlink="Url">
      <xdr:nvSpPr>
        <xdr:cNvPr id="44" name="Url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 txBox="1"/>
      </xdr:nvSpPr>
      <xdr:spPr>
        <a:xfrm>
          <a:off x="7620000" y="2029945"/>
          <a:ext cx="324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109771</xdr:colOff>
      <xdr:row>3</xdr:row>
      <xdr:rowOff>0</xdr:rowOff>
    </xdr:from>
    <xdr:to>
      <xdr:col>11</xdr:col>
      <xdr:colOff>920609</xdr:colOff>
      <xdr:row>5</xdr:row>
      <xdr:rowOff>73958</xdr:rowOff>
    </xdr:to>
    <xdr:pic>
      <xdr:nvPicPr>
        <xdr:cNvPr id="2" name="簡易横_LogoImg">
          <a:extLst>
            <a:ext uri="{FF2B5EF4-FFF2-40B4-BE49-F238E27FC236}">
              <a16:creationId xmlns:a16="http://schemas.microsoft.com/office/drawing/2014/main" id="{6307D4A5-C989-22BA-171F-6FB6B4827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44046" y="561975"/>
          <a:ext cx="810838" cy="512108"/>
        </a:xfrm>
        <a:prstGeom prst="rect">
          <a:avLst/>
        </a:prstGeom>
      </xdr:spPr>
    </xdr:pic>
    <xdr:clientData/>
  </xdr:twoCellAnchor>
  <xdr:twoCellAnchor>
    <xdr:from>
      <xdr:col>13</xdr:col>
      <xdr:colOff>581025</xdr:colOff>
      <xdr:row>7</xdr:row>
      <xdr:rowOff>115420</xdr:rowOff>
    </xdr:from>
    <xdr:to>
      <xdr:col>14</xdr:col>
      <xdr:colOff>861900</xdr:colOff>
      <xdr:row>11</xdr:row>
      <xdr:rowOff>72445</xdr:rowOff>
    </xdr:to>
    <xdr:pic>
      <xdr:nvPicPr>
        <xdr:cNvPr id="3" name="簡易横_MaruinImg">
          <a:extLst>
            <a:ext uri="{FF2B5EF4-FFF2-40B4-BE49-F238E27FC236}">
              <a16:creationId xmlns:a16="http://schemas.microsoft.com/office/drawing/2014/main" id="{E2DA343E-39BD-48F9-9348-1179C459E4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886950" y="1496545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373485</xdr:colOff>
      <xdr:row>7</xdr:row>
      <xdr:rowOff>115419</xdr:rowOff>
    </xdr:from>
    <xdr:to>
      <xdr:col>13</xdr:col>
      <xdr:colOff>463860</xdr:colOff>
      <xdr:row>11</xdr:row>
      <xdr:rowOff>72444</xdr:rowOff>
    </xdr:to>
    <xdr:pic>
      <xdr:nvPicPr>
        <xdr:cNvPr id="4" name="簡易横_KakuinImg">
          <a:extLst>
            <a:ext uri="{FF2B5EF4-FFF2-40B4-BE49-F238E27FC236}">
              <a16:creationId xmlns:a16="http://schemas.microsoft.com/office/drawing/2014/main" id="{760DE004-C651-4BB6-8E0D-ACDACB56E8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9785" y="1496544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33571</xdr:colOff>
      <xdr:row>2</xdr:row>
      <xdr:rowOff>0</xdr:rowOff>
    </xdr:from>
    <xdr:to>
      <xdr:col>13</xdr:col>
      <xdr:colOff>547921</xdr:colOff>
      <xdr:row>3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CD0BA78E-EE62-083D-06A6-908CAF41EE07}"/>
            </a:ext>
          </a:extLst>
        </xdr:cNvPr>
        <xdr:cNvSpPr txBox="1"/>
      </xdr:nvSpPr>
      <xdr:spPr>
        <a:xfrm>
          <a:off x="7567846" y="3714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02897381-8BBD-40DF-A989-5B14738B2CED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7</xdr:row>
      <xdr:rowOff>58271</xdr:rowOff>
    </xdr:from>
    <xdr:to>
      <xdr:col>13</xdr:col>
      <xdr:colOff>1009650</xdr:colOff>
      <xdr:row>9</xdr:row>
      <xdr:rowOff>1121</xdr:rowOff>
    </xdr:to>
    <xdr:sp macro="" textlink="Kaisyamei">
      <xdr:nvSpPr>
        <xdr:cNvPr id="38" name="TxtKaisyamei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/>
      </xdr:nvSpPr>
      <xdr:spPr>
        <a:xfrm>
          <a:off x="4086225" y="1582271"/>
          <a:ext cx="34385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9</xdr:row>
      <xdr:rowOff>143997</xdr:rowOff>
    </xdr:from>
    <xdr:to>
      <xdr:col>12</xdr:col>
      <xdr:colOff>333376</xdr:colOff>
      <xdr:row>10</xdr:row>
      <xdr:rowOff>201147</xdr:rowOff>
    </xdr:to>
    <xdr:sp macro="" textlink="YubinNo_Text">
      <xdr:nvSpPr>
        <xdr:cNvPr id="40" name="YubinNo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 txBox="1"/>
      </xdr:nvSpPr>
      <xdr:spPr>
        <a:xfrm>
          <a:off x="4086225" y="2077572"/>
          <a:ext cx="2181226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10</xdr:row>
      <xdr:rowOff>124946</xdr:rowOff>
    </xdr:from>
    <xdr:to>
      <xdr:col>13</xdr:col>
      <xdr:colOff>1077825</xdr:colOff>
      <xdr:row>11</xdr:row>
      <xdr:rowOff>163046</xdr:rowOff>
    </xdr:to>
    <xdr:sp macro="" textlink="Jyusyo">
      <xdr:nvSpPr>
        <xdr:cNvPr id="41" name="Jyusyo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 txBox="1"/>
      </xdr:nvSpPr>
      <xdr:spPr>
        <a:xfrm>
          <a:off x="4086225" y="2258546"/>
          <a:ext cx="35067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11</xdr:row>
      <xdr:rowOff>86846</xdr:rowOff>
    </xdr:from>
    <xdr:to>
      <xdr:col>12</xdr:col>
      <xdr:colOff>79050</xdr:colOff>
      <xdr:row>12</xdr:row>
      <xdr:rowOff>115421</xdr:rowOff>
    </xdr:to>
    <xdr:sp macro="" textlink="TelNo_Text">
      <xdr:nvSpPr>
        <xdr:cNvPr id="42" name="TelNo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 txBox="1"/>
      </xdr:nvSpPr>
      <xdr:spPr>
        <a:xfrm>
          <a:off x="4086225" y="2468096"/>
          <a:ext cx="1926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142875</xdr:colOff>
      <xdr:row>11</xdr:row>
      <xdr:rowOff>86846</xdr:rowOff>
    </xdr:from>
    <xdr:to>
      <xdr:col>13</xdr:col>
      <xdr:colOff>1105650</xdr:colOff>
      <xdr:row>12</xdr:row>
      <xdr:rowOff>115421</xdr:rowOff>
    </xdr:to>
    <xdr:sp macro="" textlink="FaxNo_Text">
      <xdr:nvSpPr>
        <xdr:cNvPr id="43" name="FaxNo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 txBox="1"/>
      </xdr:nvSpPr>
      <xdr:spPr>
        <a:xfrm>
          <a:off x="6076950" y="2468096"/>
          <a:ext cx="15438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13</xdr:row>
      <xdr:rowOff>67796</xdr:rowOff>
    </xdr:from>
    <xdr:to>
      <xdr:col>13</xdr:col>
      <xdr:colOff>1041825</xdr:colOff>
      <xdr:row>14</xdr:row>
      <xdr:rowOff>77321</xdr:rowOff>
    </xdr:to>
    <xdr:sp macro="" textlink="TantoSyainmei_Text">
      <xdr:nvSpPr>
        <xdr:cNvPr id="44" name="Syainmei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 txBox="1"/>
      </xdr:nvSpPr>
      <xdr:spPr>
        <a:xfrm>
          <a:off x="4086225" y="2830046"/>
          <a:ext cx="34707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14</xdr:row>
      <xdr:rowOff>29696</xdr:rowOff>
    </xdr:from>
    <xdr:to>
      <xdr:col>13</xdr:col>
      <xdr:colOff>1077825</xdr:colOff>
      <xdr:row>14</xdr:row>
      <xdr:rowOff>229721</xdr:rowOff>
    </xdr:to>
    <xdr:sp macro="" textlink="MailAddress_Text">
      <xdr:nvSpPr>
        <xdr:cNvPr id="45" name="MailAddress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 txBox="1"/>
      </xdr:nvSpPr>
      <xdr:spPr>
        <a:xfrm>
          <a:off x="4086225" y="2982446"/>
          <a:ext cx="35067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E371C102-41D3-466D-AA08-F3019CCC2F5C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8</xdr:row>
      <xdr:rowOff>143996</xdr:rowOff>
    </xdr:from>
    <xdr:to>
      <xdr:col>13</xdr:col>
      <xdr:colOff>1005825</xdr:colOff>
      <xdr:row>9</xdr:row>
      <xdr:rowOff>163046</xdr:rowOff>
    </xdr:to>
    <xdr:sp macro="" textlink="Daihyosyamei_Text">
      <xdr:nvSpPr>
        <xdr:cNvPr id="46" name="Daihyosyamei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 txBox="1"/>
      </xdr:nvSpPr>
      <xdr:spPr>
        <a:xfrm>
          <a:off x="4086225" y="1868021"/>
          <a:ext cx="34347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422462</xdr:colOff>
      <xdr:row>6</xdr:row>
      <xdr:rowOff>79068</xdr:rowOff>
    </xdr:from>
    <xdr:to>
      <xdr:col>13</xdr:col>
      <xdr:colOff>906778</xdr:colOff>
      <xdr:row>7</xdr:row>
      <xdr:rowOff>90768</xdr:rowOff>
    </xdr:to>
    <xdr:sp macro="" textlink="Kyoka_Text">
      <xdr:nvSpPr>
        <xdr:cNvPr id="47" name="Kyokano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 txBox="1"/>
      </xdr:nvSpPr>
      <xdr:spPr>
        <a:xfrm>
          <a:off x="5451662" y="1403043"/>
          <a:ext cx="197021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647700</xdr:colOff>
      <xdr:row>12</xdr:row>
      <xdr:rowOff>67796</xdr:rowOff>
    </xdr:from>
    <xdr:to>
      <xdr:col>13</xdr:col>
      <xdr:colOff>1077825</xdr:colOff>
      <xdr:row>13</xdr:row>
      <xdr:rowOff>77321</xdr:rowOff>
    </xdr:to>
    <xdr:sp macro="" textlink="Url">
      <xdr:nvSpPr>
        <xdr:cNvPr id="50" name="Url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 txBox="1"/>
      </xdr:nvSpPr>
      <xdr:spPr>
        <a:xfrm>
          <a:off x="4086225" y="2639546"/>
          <a:ext cx="35067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671746</xdr:colOff>
      <xdr:row>5</xdr:row>
      <xdr:rowOff>0</xdr:rowOff>
    </xdr:from>
    <xdr:to>
      <xdr:col>10</xdr:col>
      <xdr:colOff>341879</xdr:colOff>
      <xdr:row>7</xdr:row>
      <xdr:rowOff>112058</xdr:rowOff>
    </xdr:to>
    <xdr:pic>
      <xdr:nvPicPr>
        <xdr:cNvPr id="2" name="簡易縦_窓付封筒_LogoImg">
          <a:extLst>
            <a:ext uri="{FF2B5EF4-FFF2-40B4-BE49-F238E27FC236}">
              <a16:creationId xmlns:a16="http://schemas.microsoft.com/office/drawing/2014/main" id="{79D9CF97-218E-4866-4206-EDA097DA5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0271" y="1123950"/>
          <a:ext cx="908383" cy="512108"/>
        </a:xfrm>
        <a:prstGeom prst="rect">
          <a:avLst/>
        </a:prstGeom>
      </xdr:spPr>
    </xdr:pic>
    <xdr:clientData/>
  </xdr:twoCellAnchor>
  <xdr:twoCellAnchor>
    <xdr:from>
      <xdr:col>13</xdr:col>
      <xdr:colOff>104775</xdr:colOff>
      <xdr:row>9</xdr:row>
      <xdr:rowOff>124946</xdr:rowOff>
    </xdr:from>
    <xdr:to>
      <xdr:col>13</xdr:col>
      <xdr:colOff>1004775</xdr:colOff>
      <xdr:row>14</xdr:row>
      <xdr:rowOff>5771</xdr:rowOff>
    </xdr:to>
    <xdr:pic>
      <xdr:nvPicPr>
        <xdr:cNvPr id="3" name="簡易縦_窓付封筒_MaruinImg">
          <a:extLst>
            <a:ext uri="{FF2B5EF4-FFF2-40B4-BE49-F238E27FC236}">
              <a16:creationId xmlns:a16="http://schemas.microsoft.com/office/drawing/2014/main" id="{6EE7B5AE-6CAC-4A8A-969D-4D5EDE357CD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19875" y="2058521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554460</xdr:colOff>
      <xdr:row>9</xdr:row>
      <xdr:rowOff>124945</xdr:rowOff>
    </xdr:from>
    <xdr:to>
      <xdr:col>12</xdr:col>
      <xdr:colOff>549585</xdr:colOff>
      <xdr:row>14</xdr:row>
      <xdr:rowOff>5770</xdr:rowOff>
    </xdr:to>
    <xdr:pic>
      <xdr:nvPicPr>
        <xdr:cNvPr id="4" name="簡易縦_窓付封筒_KakuinImg">
          <a:extLst>
            <a:ext uri="{FF2B5EF4-FFF2-40B4-BE49-F238E27FC236}">
              <a16:creationId xmlns:a16="http://schemas.microsoft.com/office/drawing/2014/main" id="{296DD9D6-75E3-4D22-AC54-3B8C859C68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3660" y="205852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8</xdr:col>
      <xdr:colOff>595546</xdr:colOff>
      <xdr:row>4</xdr:row>
      <xdr:rowOff>9525</xdr:rowOff>
    </xdr:from>
    <xdr:to>
      <xdr:col>12</xdr:col>
      <xdr:colOff>385996</xdr:colOff>
      <xdr:row>5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B3BB91C3-2BD9-88D4-685C-AC48A68B7113}"/>
            </a:ext>
          </a:extLst>
        </xdr:cNvPr>
        <xdr:cNvSpPr txBox="1"/>
      </xdr:nvSpPr>
      <xdr:spPr>
        <a:xfrm>
          <a:off x="4034071" y="93345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D3CD32B2-BE85-46F6-B248-47DF2EAEB630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6</xdr:row>
      <xdr:rowOff>96370</xdr:rowOff>
    </xdr:from>
    <xdr:to>
      <xdr:col>15</xdr:col>
      <xdr:colOff>657225</xdr:colOff>
      <xdr:row>8</xdr:row>
      <xdr:rowOff>1120</xdr:rowOff>
    </xdr:to>
    <xdr:sp macro="" textlink="Kaisyamei">
      <xdr:nvSpPr>
        <xdr:cNvPr id="26" name="TxtKaisyamei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/>
      </xdr:nvSpPr>
      <xdr:spPr>
        <a:xfrm>
          <a:off x="7305675" y="1277470"/>
          <a:ext cx="3171825" cy="352425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　プラスバイプラス</a:t>
          </a:fld>
          <a:endParaRPr kumimoji="1" lang="ja-JP" altLang="en-US" sz="16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8</xdr:row>
      <xdr:rowOff>134471</xdr:rowOff>
    </xdr:from>
    <xdr:to>
      <xdr:col>13</xdr:col>
      <xdr:colOff>762001</xdr:colOff>
      <xdr:row>9</xdr:row>
      <xdr:rowOff>96371</xdr:rowOff>
    </xdr:to>
    <xdr:sp macro="" textlink="YubinNo_Text">
      <xdr:nvSpPr>
        <xdr:cNvPr id="28" name="YubinNo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 txBox="1"/>
      </xdr:nvSpPr>
      <xdr:spPr>
        <a:xfrm>
          <a:off x="7315200" y="1763246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9</xdr:row>
      <xdr:rowOff>20170</xdr:rowOff>
    </xdr:from>
    <xdr:to>
      <xdr:col>15</xdr:col>
      <xdr:colOff>734925</xdr:colOff>
      <xdr:row>10</xdr:row>
      <xdr:rowOff>115420</xdr:rowOff>
    </xdr:to>
    <xdr:sp macro="" textlink="Jyusyo">
      <xdr:nvSpPr>
        <xdr:cNvPr id="29" name="Jyusyo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 txBox="1"/>
      </xdr:nvSpPr>
      <xdr:spPr>
        <a:xfrm>
          <a:off x="7315200" y="1896595"/>
          <a:ext cx="3240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10</xdr:row>
      <xdr:rowOff>39220</xdr:rowOff>
    </xdr:from>
    <xdr:to>
      <xdr:col>13</xdr:col>
      <xdr:colOff>507675</xdr:colOff>
      <xdr:row>11</xdr:row>
      <xdr:rowOff>67795</xdr:rowOff>
    </xdr:to>
    <xdr:sp macro="" textlink="TelNo_Text">
      <xdr:nvSpPr>
        <xdr:cNvPr id="30" name="TelNo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 txBox="1"/>
      </xdr:nvSpPr>
      <xdr:spPr>
        <a:xfrm>
          <a:off x="7315200" y="2106145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13</xdr:col>
      <xdr:colOff>571500</xdr:colOff>
      <xdr:row>10</xdr:row>
      <xdr:rowOff>39220</xdr:rowOff>
    </xdr:from>
    <xdr:to>
      <xdr:col>15</xdr:col>
      <xdr:colOff>762750</xdr:colOff>
      <xdr:row>11</xdr:row>
      <xdr:rowOff>67795</xdr:rowOff>
    </xdr:to>
    <xdr:sp macro="" textlink="FaxNo_Text">
      <xdr:nvSpPr>
        <xdr:cNvPr id="31" name="FaxNo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 txBox="1"/>
      </xdr:nvSpPr>
      <xdr:spPr>
        <a:xfrm>
          <a:off x="8963025" y="2106145"/>
          <a:ext cx="1620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12</xdr:row>
      <xdr:rowOff>58270</xdr:rowOff>
    </xdr:from>
    <xdr:to>
      <xdr:col>15</xdr:col>
      <xdr:colOff>698925</xdr:colOff>
      <xdr:row>12</xdr:row>
      <xdr:rowOff>258295</xdr:rowOff>
    </xdr:to>
    <xdr:sp macro="" textlink="TantoSyainmei_Text">
      <xdr:nvSpPr>
        <xdr:cNvPr id="32" name="Syainmei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 txBox="1"/>
      </xdr:nvSpPr>
      <xdr:spPr>
        <a:xfrm>
          <a:off x="7315200" y="2506195"/>
          <a:ext cx="3204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12</xdr:row>
      <xdr:rowOff>210670</xdr:rowOff>
    </xdr:from>
    <xdr:to>
      <xdr:col>15</xdr:col>
      <xdr:colOff>734925</xdr:colOff>
      <xdr:row>13</xdr:row>
      <xdr:rowOff>96370</xdr:rowOff>
    </xdr:to>
    <xdr:sp macro="" textlink="MailAddress_Text">
      <xdr:nvSpPr>
        <xdr:cNvPr id="33" name="MailAddress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 txBox="1"/>
      </xdr:nvSpPr>
      <xdr:spPr>
        <a:xfrm>
          <a:off x="7315200" y="2658595"/>
          <a:ext cx="3240000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DBDA928-D6F7-4D85-8726-295D9DB37157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7</xdr:row>
      <xdr:rowOff>182095</xdr:rowOff>
    </xdr:from>
    <xdr:to>
      <xdr:col>15</xdr:col>
      <xdr:colOff>662925</xdr:colOff>
      <xdr:row>8</xdr:row>
      <xdr:rowOff>153520</xdr:rowOff>
    </xdr:to>
    <xdr:sp macro="" textlink="Daihyosyamei_Text">
      <xdr:nvSpPr>
        <xdr:cNvPr id="34" name="Daihyosyamei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 txBox="1"/>
      </xdr:nvSpPr>
      <xdr:spPr>
        <a:xfrm>
          <a:off x="7315200" y="1563220"/>
          <a:ext cx="3168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13</xdr:col>
      <xdr:colOff>41462</xdr:colOff>
      <xdr:row>5</xdr:row>
      <xdr:rowOff>98117</xdr:rowOff>
    </xdr:from>
    <xdr:to>
      <xdr:col>15</xdr:col>
      <xdr:colOff>563878</xdr:colOff>
      <xdr:row>6</xdr:row>
      <xdr:rowOff>128867</xdr:rowOff>
    </xdr:to>
    <xdr:sp macro="" textlink="Kyoka_Text">
      <xdr:nvSpPr>
        <xdr:cNvPr id="35" name="Kyokano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SpPr txBox="1"/>
      </xdr:nvSpPr>
      <xdr:spPr>
        <a:xfrm>
          <a:off x="8432987" y="1098242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123825</xdr:colOff>
      <xdr:row>11</xdr:row>
      <xdr:rowOff>20170</xdr:rowOff>
    </xdr:from>
    <xdr:to>
      <xdr:col>15</xdr:col>
      <xdr:colOff>734925</xdr:colOff>
      <xdr:row>12</xdr:row>
      <xdr:rowOff>67795</xdr:rowOff>
    </xdr:to>
    <xdr:sp macro="" textlink="Url">
      <xdr:nvSpPr>
        <xdr:cNvPr id="38" name="Url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 txBox="1"/>
      </xdr:nvSpPr>
      <xdr:spPr>
        <a:xfrm>
          <a:off x="7315200" y="2277595"/>
          <a:ext cx="3240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11</xdr:col>
      <xdr:colOff>147871</xdr:colOff>
      <xdr:row>4</xdr:row>
      <xdr:rowOff>0</xdr:rowOff>
    </xdr:from>
    <xdr:to>
      <xdr:col>12</xdr:col>
      <xdr:colOff>720584</xdr:colOff>
      <xdr:row>6</xdr:row>
      <xdr:rowOff>140633</xdr:rowOff>
    </xdr:to>
    <xdr:pic>
      <xdr:nvPicPr>
        <xdr:cNvPr id="2" name="簡易横_窓付封筒_LogoImg">
          <a:extLst>
            <a:ext uri="{FF2B5EF4-FFF2-40B4-BE49-F238E27FC236}">
              <a16:creationId xmlns:a16="http://schemas.microsoft.com/office/drawing/2014/main" id="{F29C3087-10D9-1BFC-ECDA-CF8B0AF21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9246" y="809625"/>
          <a:ext cx="810838" cy="512108"/>
        </a:xfrm>
        <a:prstGeom prst="rect">
          <a:avLst/>
        </a:prstGeom>
      </xdr:spPr>
    </xdr:pic>
    <xdr:clientData/>
  </xdr:twoCellAnchor>
  <xdr:twoCellAnchor>
    <xdr:from>
      <xdr:col>15</xdr:col>
      <xdr:colOff>76200</xdr:colOff>
      <xdr:row>8</xdr:row>
      <xdr:rowOff>117697</xdr:rowOff>
    </xdr:from>
    <xdr:to>
      <xdr:col>16</xdr:col>
      <xdr:colOff>0</xdr:colOff>
      <xdr:row>12</xdr:row>
      <xdr:rowOff>198547</xdr:rowOff>
    </xdr:to>
    <xdr:pic>
      <xdr:nvPicPr>
        <xdr:cNvPr id="3" name="簡易横_窓付封筒_MaruinImg">
          <a:extLst>
            <a:ext uri="{FF2B5EF4-FFF2-40B4-BE49-F238E27FC236}">
              <a16:creationId xmlns:a16="http://schemas.microsoft.com/office/drawing/2014/main" id="{A6A2F449-075A-4D50-B373-A548BD3DD6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896475" y="1746472"/>
          <a:ext cx="895350" cy="90000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487785</xdr:colOff>
      <xdr:row>8</xdr:row>
      <xdr:rowOff>116661</xdr:rowOff>
    </xdr:from>
    <xdr:to>
      <xdr:col>14</xdr:col>
      <xdr:colOff>578160</xdr:colOff>
      <xdr:row>12</xdr:row>
      <xdr:rowOff>197511</xdr:rowOff>
    </xdr:to>
    <xdr:pic>
      <xdr:nvPicPr>
        <xdr:cNvPr id="4" name="簡易横_窓付封筒_KakuinImg">
          <a:extLst>
            <a:ext uri="{FF2B5EF4-FFF2-40B4-BE49-F238E27FC236}">
              <a16:creationId xmlns:a16="http://schemas.microsoft.com/office/drawing/2014/main" id="{D7207732-FD87-47D9-B425-8942EBCC80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79310" y="1745436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71671</xdr:colOff>
      <xdr:row>3</xdr:row>
      <xdr:rowOff>57150</xdr:rowOff>
    </xdr:from>
    <xdr:to>
      <xdr:col>14</xdr:col>
      <xdr:colOff>347896</xdr:colOff>
      <xdr:row>4</xdr:row>
      <xdr:rowOff>0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D14298D7-D792-A7FD-AFC0-B2AF024D8B11}"/>
            </a:ext>
          </a:extLst>
        </xdr:cNvPr>
        <xdr:cNvSpPr txBox="1"/>
      </xdr:nvSpPr>
      <xdr:spPr>
        <a:xfrm>
          <a:off x="7263046" y="61912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7B5E0BC3-2675-4003-9707-42C7E22EE00D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J54"/>
  <sheetViews>
    <sheetView showGridLines="0" showRowColHeaders="0" zoomScaleNormal="100" workbookViewId="0">
      <selection activeCell="D13" sqref="D13"/>
    </sheetView>
  </sheetViews>
  <sheetFormatPr defaultRowHeight="17.25" customHeight="1"/>
  <cols>
    <col min="1" max="1" width="1.5" style="3" customWidth="1"/>
    <col min="2" max="2" width="2.375" style="3" customWidth="1"/>
    <col min="3" max="3" width="11.875" style="4" customWidth="1"/>
    <col min="4" max="4" width="34.125" style="3" customWidth="1"/>
    <col min="5" max="5" width="9.75" style="3" customWidth="1"/>
    <col min="6" max="6" width="3.75" style="3" bestFit="1" customWidth="1"/>
    <col min="7" max="7" width="9.75" style="3" customWidth="1"/>
    <col min="8" max="8" width="21.25" style="3" customWidth="1"/>
    <col min="9" max="16384" width="9" style="3"/>
  </cols>
  <sheetData>
    <row r="1" spans="2:10" ht="10.5" customHeight="1"/>
    <row r="2" spans="2:10" ht="24" customHeight="1">
      <c r="B2" s="5" t="s">
        <v>55</v>
      </c>
      <c r="C2" s="6"/>
      <c r="D2" s="7"/>
      <c r="E2" s="7"/>
      <c r="F2" s="7"/>
      <c r="G2" s="7"/>
      <c r="H2" s="8"/>
      <c r="J2" s="129" t="s">
        <v>101</v>
      </c>
    </row>
    <row r="3" spans="2:10" ht="17.25" customHeight="1">
      <c r="B3" s="9"/>
      <c r="C3" s="10" t="s">
        <v>56</v>
      </c>
      <c r="D3" s="11">
        <v>12345678</v>
      </c>
      <c r="E3" s="12"/>
      <c r="F3" s="13"/>
      <c r="G3" s="13"/>
      <c r="H3" s="14"/>
      <c r="J3" s="128">
        <v>0</v>
      </c>
    </row>
    <row r="4" spans="2:10" ht="17.25" customHeight="1">
      <c r="B4" s="9"/>
      <c r="C4" s="15" t="s">
        <v>57</v>
      </c>
      <c r="D4" s="16">
        <v>43100</v>
      </c>
      <c r="E4" s="17">
        <f>IF(SeikyuOutDate="","",SeikyuOutDate)</f>
        <v>43100</v>
      </c>
      <c r="F4" s="18"/>
      <c r="G4" s="19"/>
      <c r="H4" s="20"/>
    </row>
    <row r="5" spans="2:10" ht="17.25" customHeight="1">
      <c r="B5" s="9"/>
      <c r="C5" s="21"/>
      <c r="D5" s="22"/>
      <c r="E5" s="23"/>
      <c r="F5" s="24"/>
      <c r="G5" s="24"/>
      <c r="H5" s="25"/>
    </row>
    <row r="6" spans="2:10" ht="17.25" customHeight="1">
      <c r="B6" s="9"/>
      <c r="C6" s="10" t="s">
        <v>25</v>
      </c>
      <c r="D6" s="26" t="s">
        <v>90</v>
      </c>
      <c r="E6" s="27" t="str">
        <f>D6&amp;" "&amp;IF(KokyakuTantosyamei_Text="",Keisyo,"")</f>
        <v xml:space="preserve">▲▲▲▲建設株式会社 </v>
      </c>
      <c r="F6" s="28"/>
      <c r="G6" s="28"/>
      <c r="H6" s="29"/>
    </row>
    <row r="7" spans="2:10" ht="17.25" customHeight="1">
      <c r="B7" s="9"/>
      <c r="C7" s="15" t="s">
        <v>26</v>
      </c>
      <c r="D7" s="30" t="s">
        <v>27</v>
      </c>
      <c r="H7" s="31"/>
    </row>
    <row r="8" spans="2:10" ht="17.25" customHeight="1">
      <c r="B8" s="9"/>
      <c r="C8" s="15" t="s">
        <v>92</v>
      </c>
      <c r="D8" s="30" t="s">
        <v>94</v>
      </c>
      <c r="E8" s="27" t="str">
        <f>IF(KokyakuYubinNo="","","〒" &amp; KokyakuYubinNo)</f>
        <v>〒220-0005</v>
      </c>
      <c r="F8" s="28"/>
      <c r="G8" s="28"/>
      <c r="H8" s="29"/>
    </row>
    <row r="9" spans="2:10" ht="17.25" customHeight="1">
      <c r="B9" s="9"/>
      <c r="C9" s="15" t="s">
        <v>93</v>
      </c>
      <c r="D9" s="30" t="s">
        <v>95</v>
      </c>
      <c r="H9" s="31"/>
    </row>
    <row r="10" spans="2:10" ht="17.25" customHeight="1">
      <c r="B10" s="9"/>
      <c r="C10" s="15"/>
      <c r="D10" s="30"/>
      <c r="H10" s="31"/>
    </row>
    <row r="11" spans="2:10" ht="17.25" customHeight="1">
      <c r="B11" s="9"/>
      <c r="C11" s="15" t="s">
        <v>58</v>
      </c>
      <c r="D11" s="32">
        <v>10000000</v>
      </c>
      <c r="H11" s="31"/>
    </row>
    <row r="12" spans="2:10" ht="17.25" customHeight="1">
      <c r="B12" s="9"/>
      <c r="C12" s="66">
        <v>0.1</v>
      </c>
      <c r="D12" s="32">
        <v>800000</v>
      </c>
      <c r="E12" s="150" t="str">
        <f>IF(DispShohizeiRate="","",TEXT(DispShohizeiRate,"消費税(0%)"))</f>
        <v>消費税(10%)</v>
      </c>
      <c r="F12" s="150"/>
      <c r="G12" s="150"/>
      <c r="H12" s="151"/>
    </row>
    <row r="13" spans="2:10" ht="17.25" customHeight="1">
      <c r="B13" s="9"/>
      <c r="C13" s="15" t="s">
        <v>17</v>
      </c>
      <c r="D13" s="67">
        <v>10800000</v>
      </c>
      <c r="H13" s="31"/>
    </row>
    <row r="14" spans="2:10" ht="17.25" customHeight="1">
      <c r="B14" s="9"/>
      <c r="C14" s="65" t="s">
        <v>86</v>
      </c>
      <c r="D14" s="68" t="s">
        <v>89</v>
      </c>
      <c r="E14" s="27" t="str">
        <f>IF(KokyakuTantosyamei="","",KokyakuTantosyamei &amp; D15)</f>
        <v>幸　由美子　様</v>
      </c>
      <c r="F14" s="28"/>
      <c r="G14" s="28"/>
      <c r="H14" s="29"/>
    </row>
    <row r="15" spans="2:10" ht="17.25" customHeight="1">
      <c r="B15" s="9"/>
      <c r="C15" s="65" t="s">
        <v>87</v>
      </c>
      <c r="D15" s="68" t="s">
        <v>88</v>
      </c>
      <c r="H15" s="31"/>
    </row>
    <row r="16" spans="2:10" ht="17.25" customHeight="1">
      <c r="B16" s="9"/>
      <c r="C16" s="33"/>
      <c r="D16" s="34"/>
      <c r="E16" s="35"/>
      <c r="F16" s="35"/>
      <c r="G16" s="35"/>
      <c r="H16" s="36"/>
    </row>
    <row r="17" spans="2:10" ht="17.25" customHeight="1">
      <c r="B17" s="9"/>
      <c r="C17" s="10" t="s">
        <v>28</v>
      </c>
      <c r="D17" s="37" t="s">
        <v>29</v>
      </c>
      <c r="E17" s="38" t="str">
        <f>IF(KojiKenmei="","",KojiKenmei)</f>
        <v>工事町2丁目 ビル リフォーム工事</v>
      </c>
      <c r="F17" s="39"/>
      <c r="G17" s="40"/>
      <c r="H17" s="41"/>
      <c r="J17" s="129" t="s">
        <v>102</v>
      </c>
    </row>
    <row r="18" spans="2:10" ht="17.25" customHeight="1">
      <c r="B18" s="9"/>
      <c r="C18" s="15" t="s">
        <v>30</v>
      </c>
      <c r="D18" s="42" t="s">
        <v>31</v>
      </c>
      <c r="E18" s="43" t="str">
        <f>IF(GenbaJyusyo="","",GenbaJyusyo)</f>
        <v>？？県？？市？？町88-888</v>
      </c>
      <c r="F18" s="44"/>
      <c r="G18" s="45"/>
      <c r="H18" s="46"/>
      <c r="J18" s="128">
        <v>0</v>
      </c>
    </row>
    <row r="19" spans="2:10" ht="17.25" customHeight="1">
      <c r="B19" s="9"/>
      <c r="C19" s="15" t="s">
        <v>0</v>
      </c>
      <c r="D19" s="30" t="s">
        <v>32</v>
      </c>
      <c r="E19" s="43" t="str">
        <f>IF(Biko="","",Biko)</f>
        <v>(備考)</v>
      </c>
      <c r="F19" s="44"/>
      <c r="G19" s="45"/>
      <c r="H19" s="46"/>
      <c r="J19" s="128" t="str">
        <f>IF(KenmeiKubun=1,"案件名",IF(KenmeiKubun=2,"工事案件","工事件名"))</f>
        <v>工事件名</v>
      </c>
    </row>
    <row r="20" spans="2:10" ht="24" customHeight="1">
      <c r="B20" s="9"/>
      <c r="C20" s="15"/>
      <c r="D20" s="30"/>
      <c r="H20" s="31"/>
    </row>
    <row r="21" spans="2:10" ht="17.25" customHeight="1">
      <c r="B21" s="9"/>
      <c r="C21" s="15" t="s">
        <v>60</v>
      </c>
      <c r="D21" s="30" t="s">
        <v>71</v>
      </c>
      <c r="H21" s="31"/>
    </row>
    <row r="22" spans="2:10" ht="17.25" customHeight="1">
      <c r="B22" s="9"/>
      <c r="C22" s="15" t="s">
        <v>59</v>
      </c>
      <c r="D22" s="30" t="s">
        <v>72</v>
      </c>
      <c r="H22" s="31"/>
    </row>
    <row r="23" spans="2:10" ht="17.25" customHeight="1">
      <c r="B23" s="9"/>
      <c r="C23" s="15" t="s">
        <v>68</v>
      </c>
      <c r="D23" s="30" t="s">
        <v>84</v>
      </c>
      <c r="H23" s="31"/>
    </row>
    <row r="24" spans="2:10" ht="17.25" customHeight="1">
      <c r="B24" s="9"/>
      <c r="C24" s="15" t="s">
        <v>63</v>
      </c>
      <c r="D24" s="42" t="s">
        <v>73</v>
      </c>
      <c r="H24" s="31"/>
    </row>
    <row r="25" spans="2:10" ht="17.25" customHeight="1">
      <c r="B25" s="9"/>
      <c r="C25" s="15" t="s">
        <v>74</v>
      </c>
      <c r="D25" s="42" t="s">
        <v>77</v>
      </c>
      <c r="H25" s="31"/>
    </row>
    <row r="26" spans="2:10" ht="17.25" customHeight="1">
      <c r="B26" s="9"/>
      <c r="C26" s="15" t="s">
        <v>61</v>
      </c>
      <c r="D26" s="30" t="s">
        <v>78</v>
      </c>
      <c r="H26" s="31"/>
    </row>
    <row r="27" spans="2:10" ht="17.25" customHeight="1">
      <c r="B27" s="9"/>
      <c r="C27" s="15" t="s">
        <v>62</v>
      </c>
      <c r="D27" s="30" t="s">
        <v>79</v>
      </c>
      <c r="H27" s="31"/>
    </row>
    <row r="28" spans="2:10" ht="17.25" customHeight="1">
      <c r="B28" s="9"/>
      <c r="C28" s="15" t="s">
        <v>69</v>
      </c>
      <c r="D28" s="30" t="s">
        <v>85</v>
      </c>
      <c r="H28" s="31"/>
    </row>
    <row r="29" spans="2:10" ht="17.25" customHeight="1">
      <c r="B29" s="9"/>
      <c r="C29" s="15" t="s">
        <v>65</v>
      </c>
      <c r="D29" s="42">
        <v>3141592</v>
      </c>
      <c r="H29" s="31"/>
    </row>
    <row r="30" spans="2:10" ht="17.25" customHeight="1">
      <c r="B30" s="9"/>
      <c r="C30" s="15" t="s">
        <v>75</v>
      </c>
      <c r="D30" s="42" t="s">
        <v>77</v>
      </c>
      <c r="H30" s="31"/>
    </row>
    <row r="31" spans="2:10" ht="17.25" customHeight="1">
      <c r="B31" s="9"/>
      <c r="C31" s="15" t="s">
        <v>66</v>
      </c>
      <c r="D31" s="30" t="s">
        <v>81</v>
      </c>
      <c r="H31" s="31"/>
    </row>
    <row r="32" spans="2:10" ht="17.25" customHeight="1">
      <c r="B32" s="9"/>
      <c r="C32" s="15" t="s">
        <v>64</v>
      </c>
      <c r="D32" s="30" t="s">
        <v>82</v>
      </c>
      <c r="H32" s="31"/>
    </row>
    <row r="33" spans="2:8" ht="17.25" customHeight="1">
      <c r="B33" s="9"/>
      <c r="C33" s="15" t="s">
        <v>70</v>
      </c>
      <c r="D33" s="30" t="s">
        <v>80</v>
      </c>
      <c r="H33" s="31"/>
    </row>
    <row r="34" spans="2:8" ht="17.25" customHeight="1">
      <c r="B34" s="9"/>
      <c r="C34" s="15" t="s">
        <v>67</v>
      </c>
      <c r="D34" s="42" t="s">
        <v>83</v>
      </c>
      <c r="H34" s="31"/>
    </row>
    <row r="35" spans="2:8" ht="17.25" customHeight="1">
      <c r="B35" s="9"/>
      <c r="C35" s="15" t="s">
        <v>76</v>
      </c>
      <c r="D35" s="42" t="s">
        <v>77</v>
      </c>
      <c r="H35" s="31"/>
    </row>
    <row r="36" spans="2:8" ht="17.25" customHeight="1">
      <c r="B36" s="48" t="s">
        <v>33</v>
      </c>
      <c r="C36" s="6"/>
      <c r="D36" s="49"/>
      <c r="E36" s="7"/>
      <c r="F36" s="7"/>
      <c r="G36" s="7"/>
      <c r="H36" s="8"/>
    </row>
    <row r="37" spans="2:8" ht="17.25" customHeight="1">
      <c r="B37" s="50"/>
      <c r="C37" s="10" t="s">
        <v>34</v>
      </c>
      <c r="D37" s="37" t="s">
        <v>35</v>
      </c>
      <c r="E37" s="51" t="str">
        <f>IF(KyokaNo="", "", "建設業許可番号  第" &amp;D37 &amp; "号")</f>
        <v>建設業許可番号  第00008880号</v>
      </c>
      <c r="F37" s="52"/>
      <c r="G37" s="52"/>
      <c r="H37" s="53"/>
    </row>
    <row r="38" spans="2:8" ht="17.25" customHeight="1">
      <c r="B38" s="54"/>
      <c r="C38" s="15" t="s">
        <v>36</v>
      </c>
      <c r="D38" s="30" t="s">
        <v>91</v>
      </c>
      <c r="E38" s="55"/>
      <c r="F38" s="56"/>
      <c r="G38" s="56"/>
      <c r="H38" s="57"/>
    </row>
    <row r="39" spans="2:8" ht="17.25" customHeight="1">
      <c r="B39" s="54"/>
      <c r="C39" s="15" t="s">
        <v>37</v>
      </c>
      <c r="D39" s="30" t="s">
        <v>38</v>
      </c>
      <c r="E39" s="58" t="str">
        <f>IF(Daihyosyamei="","",Katagaki&amp;" "&amp;Daihyosyamei)</f>
        <v>代表取締役社長 代表太郎</v>
      </c>
      <c r="F39" s="59"/>
      <c r="G39" s="59"/>
      <c r="H39" s="60"/>
    </row>
    <row r="40" spans="2:8" ht="17.25" customHeight="1">
      <c r="B40" s="54"/>
      <c r="C40" s="15" t="s">
        <v>39</v>
      </c>
      <c r="D40" s="30" t="s">
        <v>40</v>
      </c>
      <c r="E40" s="55"/>
      <c r="F40" s="56"/>
      <c r="G40" s="56"/>
      <c r="H40" s="57"/>
    </row>
    <row r="41" spans="2:8" ht="17.25" customHeight="1">
      <c r="B41" s="54"/>
      <c r="C41" s="15" t="s">
        <v>41</v>
      </c>
      <c r="D41" s="30" t="s">
        <v>42</v>
      </c>
      <c r="E41" s="58" t="str">
        <f>IF(YubinNo="","",C41&amp;D41)</f>
        <v>〒888-8888</v>
      </c>
      <c r="F41" s="59"/>
      <c r="G41" s="59"/>
      <c r="H41" s="60"/>
    </row>
    <row r="42" spans="2:8" ht="17.25" customHeight="1">
      <c r="B42" s="54"/>
      <c r="C42" s="15" t="s">
        <v>43</v>
      </c>
      <c r="D42" s="30" t="s">
        <v>44</v>
      </c>
      <c r="E42" s="55"/>
      <c r="F42" s="56"/>
      <c r="G42" s="56"/>
      <c r="H42" s="57"/>
    </row>
    <row r="43" spans="2:8" ht="17.25" customHeight="1">
      <c r="B43" s="54"/>
      <c r="C43" s="15" t="s">
        <v>45</v>
      </c>
      <c r="D43" s="61" t="s">
        <v>46</v>
      </c>
      <c r="E43" s="58" t="str">
        <f>IF(TelNo="","","TEL:" &amp; D43)</f>
        <v>TEL:03-888-8888</v>
      </c>
      <c r="F43" s="59"/>
      <c r="G43" s="59"/>
      <c r="H43" s="60"/>
    </row>
    <row r="44" spans="2:8" ht="17.25" customHeight="1">
      <c r="B44" s="54"/>
      <c r="C44" s="15" t="s">
        <v>47</v>
      </c>
      <c r="D44" s="61" t="s">
        <v>48</v>
      </c>
      <c r="E44" s="58" t="str">
        <f>IF(FaxNo="","","FAX:" &amp; D44)</f>
        <v>FAX:03-880-8880</v>
      </c>
      <c r="F44" s="59"/>
      <c r="G44" s="59"/>
      <c r="H44" s="60"/>
    </row>
    <row r="45" spans="2:8" ht="17.25" customHeight="1">
      <c r="B45" s="54"/>
      <c r="C45" s="15" t="s">
        <v>49</v>
      </c>
      <c r="D45" s="30" t="s">
        <v>50</v>
      </c>
      <c r="E45" s="55"/>
      <c r="F45" s="56"/>
      <c r="G45" s="56"/>
      <c r="H45" s="57"/>
    </row>
    <row r="46" spans="2:8" ht="17.25" customHeight="1">
      <c r="B46" s="54"/>
      <c r="C46" s="15" t="s">
        <v>51</v>
      </c>
      <c r="D46" s="30" t="s">
        <v>52</v>
      </c>
      <c r="E46" s="58" t="str">
        <f>IF(D46 = "","", "担当者：" &amp; D46)</f>
        <v>担当者：担当一郎</v>
      </c>
      <c r="F46" s="59"/>
      <c r="G46" s="59"/>
      <c r="H46" s="60"/>
    </row>
    <row r="47" spans="2:8" ht="17.25" customHeight="1">
      <c r="B47" s="54"/>
      <c r="C47" s="15" t="s">
        <v>53</v>
      </c>
      <c r="D47" s="62" t="s">
        <v>54</v>
      </c>
      <c r="E47" s="58" t="str">
        <f>IF(MailAddress="","",TEXT(MailAddress,"@"))</f>
        <v>tantho@domain.co.jp</v>
      </c>
      <c r="F47" s="59"/>
      <c r="G47" s="59"/>
      <c r="H47" s="60"/>
    </row>
    <row r="48" spans="2:8" ht="17.25" customHeight="1">
      <c r="B48" s="63"/>
      <c r="C48" s="47"/>
      <c r="D48" s="64"/>
      <c r="E48" s="35"/>
      <c r="F48" s="35"/>
      <c r="G48" s="35"/>
      <c r="H48" s="36"/>
    </row>
    <row r="50" spans="2:10" ht="17.25" customHeight="1">
      <c r="B50" s="145"/>
      <c r="C50" s="148" t="s">
        <v>104</v>
      </c>
      <c r="D50" s="140" t="s">
        <v>105</v>
      </c>
      <c r="E50" s="152" t="str">
        <f>IF(InvoiceNo="", "", "登録番号：" &amp; InvoiceNo)</f>
        <v>登録番号：T1234567890000</v>
      </c>
      <c r="F50" s="153"/>
      <c r="G50" s="153"/>
      <c r="H50" s="154"/>
      <c r="J50" s="149" t="s">
        <v>108</v>
      </c>
    </row>
    <row r="51" spans="2:10" ht="17.25" customHeight="1">
      <c r="B51" s="146"/>
      <c r="C51" s="139">
        <v>0.08</v>
      </c>
      <c r="D51" s="141">
        <v>1000000</v>
      </c>
      <c r="E51" s="152" t="str">
        <f>IF(DispKeigenRate="","",TEXT(DispKeigenRate,"0%対象合計"))</f>
        <v>8%対象合計</v>
      </c>
      <c r="F51" s="153"/>
      <c r="G51" s="153"/>
      <c r="H51" s="154"/>
      <c r="J51" s="138">
        <v>1</v>
      </c>
    </row>
    <row r="52" spans="2:10" ht="17.25" customHeight="1">
      <c r="B52" s="146"/>
      <c r="C52" s="148" t="s">
        <v>106</v>
      </c>
      <c r="D52" s="141">
        <v>80000</v>
      </c>
      <c r="E52" s="142"/>
      <c r="F52" s="143"/>
      <c r="G52" s="143"/>
      <c r="H52" s="144"/>
    </row>
    <row r="53" spans="2:10" ht="17.25" customHeight="1">
      <c r="B53" s="146"/>
      <c r="C53" s="139">
        <v>0.1</v>
      </c>
      <c r="D53" s="141">
        <v>1000000</v>
      </c>
      <c r="E53" s="152" t="str">
        <f>IF(DispHyojunRate ="","",TEXT(DispHyojunRate,"0%対象合計"))</f>
        <v>10%対象合計</v>
      </c>
      <c r="F53" s="153"/>
      <c r="G53" s="153"/>
      <c r="H53" s="154"/>
    </row>
    <row r="54" spans="2:10" ht="17.25" customHeight="1">
      <c r="B54" s="147"/>
      <c r="C54" s="148" t="s">
        <v>107</v>
      </c>
      <c r="D54" s="141">
        <v>100000</v>
      </c>
      <c r="E54" s="142"/>
      <c r="F54" s="143"/>
      <c r="G54" s="143"/>
      <c r="H54" s="144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R31"/>
  <sheetViews>
    <sheetView showGridLines="0" topLeftCell="A10" zoomScaleNormal="100" workbookViewId="0"/>
  </sheetViews>
  <sheetFormatPr defaultRowHeight="14.25"/>
  <cols>
    <col min="1" max="1" width="6.625" style="104" customWidth="1"/>
    <col min="2" max="2" width="5.625" style="104" customWidth="1"/>
    <col min="3" max="3" width="7.625" style="104" customWidth="1"/>
    <col min="4" max="4" width="12.625" style="104" customWidth="1"/>
    <col min="5" max="5" width="9.625" style="104" customWidth="1"/>
    <col min="6" max="6" width="2.625" style="104" customWidth="1"/>
    <col min="7" max="7" width="15.625" style="104" customWidth="1"/>
    <col min="8" max="8" width="12.625" style="104" customWidth="1"/>
    <col min="9" max="9" width="11.625" style="173" customWidth="1"/>
    <col min="10" max="10" width="6.625" style="176" customWidth="1"/>
    <col min="11" max="12" width="3.125" style="104" customWidth="1"/>
    <col min="13" max="13" width="12.625" style="104" customWidth="1"/>
    <col min="14" max="14" width="10.625" style="104" customWidth="1"/>
    <col min="15" max="15" width="8.125" style="104" customWidth="1"/>
    <col min="16" max="16" width="12.75" style="104" customWidth="1"/>
    <col min="17" max="17" width="0" style="104" hidden="1" customWidth="1"/>
    <col min="18" max="18" width="5.625" style="104" hidden="1" customWidth="1"/>
    <col min="19" max="16384" width="9" style="104"/>
  </cols>
  <sheetData>
    <row r="1" spans="1:16">
      <c r="H1" s="242" t="s">
        <v>100</v>
      </c>
      <c r="I1" s="242"/>
      <c r="J1" s="242"/>
      <c r="O1" s="86" t="s">
        <v>10</v>
      </c>
      <c r="P1" s="127">
        <f>GokeiSeikyuNo</f>
        <v>12345678</v>
      </c>
    </row>
    <row r="2" spans="1:16" ht="15" thickBot="1">
      <c r="B2" s="104" t="str">
        <f>KokyakuYubinNo_Text</f>
        <v>〒220-0005</v>
      </c>
      <c r="H2" s="243"/>
      <c r="I2" s="243"/>
      <c r="J2" s="243"/>
      <c r="O2" s="241">
        <f>SeikyuOutDate_Text</f>
        <v>43100</v>
      </c>
      <c r="P2" s="241"/>
    </row>
    <row r="3" spans="1:16" ht="15" thickTop="1">
      <c r="B3" s="191" t="str">
        <f>KokyakuJusyo</f>
        <v>神奈川県横浜市西区南幸1-4</v>
      </c>
      <c r="C3" s="198"/>
      <c r="D3" s="198"/>
      <c r="E3" s="198"/>
      <c r="F3" s="198"/>
    </row>
    <row r="4" spans="1:16" ht="20.100000000000001" customHeight="1">
      <c r="B4" s="273" t="str">
        <f>Kokyakumei_Keisyo</f>
        <v xml:space="preserve">▲▲▲▲建設株式会社 </v>
      </c>
      <c r="C4" s="198"/>
      <c r="D4" s="198"/>
      <c r="E4" s="198"/>
    </row>
    <row r="5" spans="1:16" ht="15" customHeight="1">
      <c r="B5" s="274" t="str">
        <f>KokyakuTantosyamei_Text</f>
        <v>幸　由美子　様</v>
      </c>
      <c r="C5" s="198"/>
      <c r="D5" s="198"/>
      <c r="E5" s="198"/>
    </row>
    <row r="7" spans="1:16" ht="15.75" customHeight="1"/>
    <row r="8" spans="1:16" ht="20.100000000000001" customHeight="1">
      <c r="A8" s="104" t="s">
        <v>96</v>
      </c>
      <c r="G8" s="114"/>
      <c r="H8" s="115"/>
      <c r="I8" s="174"/>
      <c r="J8" s="115"/>
      <c r="K8" s="115"/>
      <c r="L8" s="115"/>
      <c r="M8" s="115"/>
    </row>
    <row r="9" spans="1:16" ht="20.100000000000001" customHeight="1">
      <c r="A9" s="157" t="str">
        <f>DispKeigenRate_Text</f>
        <v>8%対象合計</v>
      </c>
      <c r="B9" s="157"/>
      <c r="C9" s="200">
        <f>IF(DispKeigenRate="","",KeigenObjTotal)</f>
        <v>1000000</v>
      </c>
      <c r="D9" s="201"/>
      <c r="E9" s="201"/>
      <c r="F9" s="181"/>
      <c r="G9" s="181"/>
      <c r="H9" s="181"/>
      <c r="I9" s="182"/>
      <c r="J9" s="184"/>
      <c r="K9" s="168"/>
      <c r="L9" s="115"/>
      <c r="M9" s="115"/>
    </row>
    <row r="10" spans="1:16" ht="15" customHeight="1">
      <c r="A10" s="157" t="str">
        <f>IF(DispKeigenRate="","","上記消費税")</f>
        <v>上記消費税</v>
      </c>
      <c r="B10" s="157"/>
      <c r="C10" s="200">
        <f>IF(DispKeigenRate="","",KeigenTotal)</f>
        <v>80000</v>
      </c>
      <c r="D10" s="201"/>
      <c r="E10" s="201"/>
      <c r="F10" s="181"/>
      <c r="G10" s="181"/>
      <c r="H10" s="181"/>
      <c r="I10" s="182"/>
      <c r="J10" s="184"/>
      <c r="K10" s="168"/>
      <c r="L10" s="115"/>
      <c r="M10" s="115"/>
    </row>
    <row r="11" spans="1:16" ht="15" customHeight="1">
      <c r="A11" s="157" t="str">
        <f>IF(TaxCalType=0,"請求工事金額",IF(DispHyojunRate&lt;&gt;"",DispHyojunRate_Text,""))</f>
        <v>10%対象合計</v>
      </c>
      <c r="B11" s="157"/>
      <c r="C11" s="200">
        <f>IF(TaxCalType=0,ZeibetuSeikyuGokeiKingaku,IF(DispHyojunRate="","",HyojunObjTotal))</f>
        <v>1000000</v>
      </c>
      <c r="D11" s="201"/>
      <c r="E11" s="201"/>
      <c r="F11" s="181"/>
      <c r="G11" s="181"/>
      <c r="H11" s="181"/>
      <c r="I11" s="182"/>
      <c r="J11" s="184"/>
      <c r="K11" s="168"/>
      <c r="L11" s="115"/>
      <c r="M11" s="115"/>
    </row>
    <row r="12" spans="1:16" ht="15" customHeight="1">
      <c r="A12" s="157" t="str">
        <f>IF(TaxCalType=0,DispShohizeiRate_Text,IF($A$11&lt;&gt;"","上記消費税",""))</f>
        <v>上記消費税</v>
      </c>
      <c r="B12" s="157"/>
      <c r="C12" s="200">
        <f>IF($A$12="","",IF($A$12="上記消費税",HyojunTotal,SyohiZeiKingaku))</f>
        <v>100000</v>
      </c>
      <c r="D12" s="201"/>
      <c r="E12" s="201"/>
      <c r="F12" s="181"/>
      <c r="G12" s="181"/>
      <c r="H12" s="181"/>
      <c r="I12" s="182"/>
      <c r="J12" s="184"/>
      <c r="K12" s="168"/>
      <c r="L12" s="115"/>
      <c r="M12" s="115"/>
    </row>
    <row r="13" spans="1:16" ht="24.95" customHeight="1">
      <c r="A13" s="272" t="s">
        <v>109</v>
      </c>
      <c r="B13" s="250"/>
      <c r="C13" s="223">
        <f>ZeikomiSeikyuGokeiKingaku</f>
        <v>10800000</v>
      </c>
      <c r="D13" s="203"/>
      <c r="E13" s="203"/>
      <c r="F13" s="181"/>
      <c r="G13" s="181"/>
      <c r="H13" s="181"/>
      <c r="I13" s="182"/>
      <c r="J13" s="184"/>
      <c r="K13" s="168"/>
      <c r="L13" s="115"/>
      <c r="M13" s="115"/>
    </row>
    <row r="14" spans="1:16" ht="20.100000000000001" customHeight="1">
      <c r="A14" s="285" t="str">
        <f>IF(Biko_Text ="","備考：", "備考："&amp; Biko_Text)</f>
        <v>備考：(備考)</v>
      </c>
      <c r="B14" s="285"/>
      <c r="C14" s="285"/>
      <c r="D14" s="285"/>
      <c r="E14" s="285"/>
      <c r="F14" s="286"/>
      <c r="G14" s="286"/>
      <c r="H14" s="286"/>
      <c r="I14" s="286"/>
      <c r="J14" s="115"/>
      <c r="K14" s="168"/>
      <c r="L14" s="115"/>
      <c r="M14" s="115"/>
    </row>
    <row r="15" spans="1:16" ht="20.100000000000001" customHeight="1">
      <c r="A15" s="104" t="s">
        <v>12</v>
      </c>
      <c r="K15" s="168"/>
    </row>
    <row r="16" spans="1:16" s="105" customFormat="1" ht="20.100000000000001" customHeight="1">
      <c r="A16" s="111" t="s">
        <v>2</v>
      </c>
      <c r="B16" s="226" t="s">
        <v>10</v>
      </c>
      <c r="C16" s="227"/>
      <c r="D16" s="226" t="str">
        <f xml:space="preserve"> Komokumei_Text</f>
        <v>工事件名</v>
      </c>
      <c r="E16" s="256"/>
      <c r="F16" s="256"/>
      <c r="G16" s="256"/>
      <c r="H16" s="227"/>
      <c r="I16" s="171" t="s">
        <v>110</v>
      </c>
      <c r="J16" s="111" t="s">
        <v>111</v>
      </c>
      <c r="K16" s="257" t="s">
        <v>112</v>
      </c>
      <c r="L16" s="227"/>
      <c r="M16" s="111" t="s">
        <v>3</v>
      </c>
      <c r="N16" s="172" t="str">
        <f>IF(TaxCalType=1,"参考:消費税","消費税")</f>
        <v>参考:消費税</v>
      </c>
      <c r="O16" s="255" t="s">
        <v>0</v>
      </c>
      <c r="P16" s="255"/>
    </row>
    <row r="17" spans="1:16" ht="27.95" customHeight="1">
      <c r="A17" s="124"/>
      <c r="B17" s="277"/>
      <c r="C17" s="277"/>
      <c r="D17" s="219" t="str">
        <f t="shared" ref="D17:D24" si="0">IF(Q17="","",Q17 &amp; CHAR(10)) &amp; R17</f>
        <v/>
      </c>
      <c r="E17" s="253"/>
      <c r="F17" s="253"/>
      <c r="G17" s="253"/>
      <c r="H17" s="220"/>
      <c r="I17" s="162"/>
      <c r="J17" s="112"/>
      <c r="K17" s="258"/>
      <c r="L17" s="259"/>
      <c r="M17" s="100"/>
      <c r="N17" s="100"/>
      <c r="O17" s="251"/>
      <c r="P17" s="251"/>
    </row>
    <row r="18" spans="1:16" ht="27.95" customHeight="1">
      <c r="A18" s="125"/>
      <c r="B18" s="276"/>
      <c r="C18" s="276"/>
      <c r="D18" s="278" t="str">
        <f t="shared" si="0"/>
        <v/>
      </c>
      <c r="E18" s="279"/>
      <c r="F18" s="279"/>
      <c r="G18" s="279"/>
      <c r="H18" s="280"/>
      <c r="I18" s="163"/>
      <c r="J18" s="113"/>
      <c r="K18" s="260"/>
      <c r="L18" s="261"/>
      <c r="M18" s="101"/>
      <c r="N18" s="101"/>
      <c r="O18" s="275"/>
      <c r="P18" s="275"/>
    </row>
    <row r="19" spans="1:16" ht="27.95" customHeight="1">
      <c r="A19" s="124"/>
      <c r="B19" s="277"/>
      <c r="C19" s="277"/>
      <c r="D19" s="282" t="str">
        <f t="shared" si="0"/>
        <v/>
      </c>
      <c r="E19" s="283"/>
      <c r="F19" s="283"/>
      <c r="G19" s="283"/>
      <c r="H19" s="284"/>
      <c r="I19" s="162"/>
      <c r="J19" s="112"/>
      <c r="K19" s="258"/>
      <c r="L19" s="259"/>
      <c r="M19" s="100"/>
      <c r="N19" s="100"/>
      <c r="O19" s="281"/>
      <c r="P19" s="281"/>
    </row>
    <row r="20" spans="1:16" ht="27.95" customHeight="1">
      <c r="A20" s="125"/>
      <c r="B20" s="276"/>
      <c r="C20" s="276"/>
      <c r="D20" s="278" t="str">
        <f t="shared" si="0"/>
        <v/>
      </c>
      <c r="E20" s="279"/>
      <c r="F20" s="279"/>
      <c r="G20" s="279"/>
      <c r="H20" s="280"/>
      <c r="I20" s="163"/>
      <c r="J20" s="113"/>
      <c r="K20" s="260"/>
      <c r="L20" s="261"/>
      <c r="M20" s="101"/>
      <c r="N20" s="101"/>
      <c r="O20" s="275"/>
      <c r="P20" s="275"/>
    </row>
    <row r="21" spans="1:16" ht="27.95" customHeight="1">
      <c r="A21" s="124"/>
      <c r="B21" s="277"/>
      <c r="C21" s="277"/>
      <c r="D21" s="282" t="str">
        <f t="shared" si="0"/>
        <v/>
      </c>
      <c r="E21" s="283"/>
      <c r="F21" s="283"/>
      <c r="G21" s="283"/>
      <c r="H21" s="284"/>
      <c r="I21" s="162"/>
      <c r="J21" s="112"/>
      <c r="K21" s="258"/>
      <c r="L21" s="259"/>
      <c r="M21" s="100"/>
      <c r="N21" s="100"/>
      <c r="O21" s="281"/>
      <c r="P21" s="281"/>
    </row>
    <row r="22" spans="1:16" ht="27.95" customHeight="1">
      <c r="A22" s="125"/>
      <c r="B22" s="276"/>
      <c r="C22" s="276"/>
      <c r="D22" s="278" t="str">
        <f t="shared" si="0"/>
        <v/>
      </c>
      <c r="E22" s="279"/>
      <c r="F22" s="279"/>
      <c r="G22" s="279"/>
      <c r="H22" s="280"/>
      <c r="I22" s="163"/>
      <c r="J22" s="113"/>
      <c r="K22" s="260"/>
      <c r="L22" s="261"/>
      <c r="M22" s="101"/>
      <c r="N22" s="101"/>
      <c r="O22" s="275"/>
      <c r="P22" s="275"/>
    </row>
    <row r="23" spans="1:16" ht="27.95" customHeight="1">
      <c r="A23" s="124"/>
      <c r="B23" s="277"/>
      <c r="C23" s="277"/>
      <c r="D23" s="282" t="str">
        <f t="shared" si="0"/>
        <v/>
      </c>
      <c r="E23" s="283"/>
      <c r="F23" s="283"/>
      <c r="G23" s="283"/>
      <c r="H23" s="284"/>
      <c r="I23" s="162"/>
      <c r="J23" s="112"/>
      <c r="K23" s="258"/>
      <c r="L23" s="259"/>
      <c r="M23" s="100"/>
      <c r="N23" s="100"/>
      <c r="O23" s="281"/>
      <c r="P23" s="281"/>
    </row>
    <row r="24" spans="1:16" ht="27.95" customHeight="1">
      <c r="A24" s="125"/>
      <c r="B24" s="276"/>
      <c r="C24" s="276"/>
      <c r="D24" s="278" t="str">
        <f t="shared" si="0"/>
        <v/>
      </c>
      <c r="E24" s="279"/>
      <c r="F24" s="279"/>
      <c r="G24" s="279"/>
      <c r="H24" s="280"/>
      <c r="I24" s="163"/>
      <c r="J24" s="113"/>
      <c r="K24" s="260"/>
      <c r="L24" s="261"/>
      <c r="M24" s="101"/>
      <c r="N24" s="101"/>
      <c r="O24" s="275"/>
      <c r="P24" s="275"/>
    </row>
    <row r="25" spans="1:16" ht="9.9499999999999993" customHeight="1">
      <c r="I25" s="175"/>
      <c r="J25" s="177"/>
      <c r="K25" s="109"/>
    </row>
    <row r="26" spans="1:16" ht="20.100000000000001" customHeight="1">
      <c r="A26" s="104" t="s">
        <v>16</v>
      </c>
      <c r="E26" s="87" t="s">
        <v>14</v>
      </c>
      <c r="G26" s="86" t="str">
        <f>Bankmei1</f>
        <v>三菱東京UFJ銀行</v>
      </c>
      <c r="H26" s="86" t="str">
        <f>Sitenmei1</f>
        <v>新宿支店</v>
      </c>
      <c r="I26" s="183" t="str">
        <f>KozaSyubetu1 &amp; "　" &amp; KozaNo1</f>
        <v>当座　0000000</v>
      </c>
      <c r="J26" s="136"/>
      <c r="K26" s="136"/>
      <c r="L26" s="191" t="str">
        <f>Meigininmei1</f>
        <v>カ）プラスバイプラス</v>
      </c>
      <c r="M26" s="191"/>
      <c r="N26" s="191"/>
      <c r="O26" s="191"/>
      <c r="P26" s="191"/>
    </row>
    <row r="27" spans="1:16" ht="20.100000000000001" customHeight="1">
      <c r="G27" s="86" t="str">
        <f>Bankmei2</f>
        <v>楽天銀行</v>
      </c>
      <c r="H27" s="86" t="str">
        <f>Sitenmei2</f>
        <v>本店営業部</v>
      </c>
      <c r="I27" s="183" t="str">
        <f>KozaSyubetu2 &amp; "　" &amp; KozaNo2</f>
        <v>普通　3141592</v>
      </c>
      <c r="J27" s="136"/>
      <c r="K27" s="136"/>
      <c r="L27" s="191" t="str">
        <f>Meigininmei2</f>
        <v>カ）プラスバイプラス</v>
      </c>
      <c r="M27" s="191"/>
      <c r="N27" s="191"/>
      <c r="O27" s="191"/>
      <c r="P27" s="191"/>
    </row>
    <row r="28" spans="1:16" ht="20.100000000000001" customHeight="1">
      <c r="G28" s="86" t="str">
        <f>Bankmei3</f>
        <v>ぐんまみらい信用組合</v>
      </c>
      <c r="H28" s="86" t="str">
        <f>Sitenmei3</f>
        <v>ぐんまみらいセンター</v>
      </c>
      <c r="I28" s="183" t="str">
        <f>KozaSyubetu3 &amp; "　" &amp; KozaNo3</f>
        <v>普通　1234567</v>
      </c>
      <c r="J28" s="136"/>
      <c r="K28" s="136"/>
      <c r="L28" s="191" t="str">
        <f>Meigininmei3</f>
        <v>カ）プラスバイプラス</v>
      </c>
      <c r="M28" s="191"/>
      <c r="N28" s="191"/>
      <c r="O28" s="191"/>
      <c r="P28" s="191"/>
    </row>
    <row r="29" spans="1:16" ht="20.100000000000001" customHeight="1"/>
    <row r="30" spans="1:16" ht="20.100000000000001" customHeight="1"/>
    <row r="31" spans="1:16" ht="20.100000000000001" customHeight="1"/>
  </sheetData>
  <mergeCells count="51">
    <mergeCell ref="L28:P28"/>
    <mergeCell ref="O24:P24"/>
    <mergeCell ref="D19:H19"/>
    <mergeCell ref="A14:I14"/>
    <mergeCell ref="K21:L21"/>
    <mergeCell ref="B24:C24"/>
    <mergeCell ref="D24:H24"/>
    <mergeCell ref="H1:J2"/>
    <mergeCell ref="L26:P26"/>
    <mergeCell ref="L27:P27"/>
    <mergeCell ref="K24:L24"/>
    <mergeCell ref="B23:C23"/>
    <mergeCell ref="D22:H22"/>
    <mergeCell ref="D23:H23"/>
    <mergeCell ref="K23:L23"/>
    <mergeCell ref="O23:P23"/>
    <mergeCell ref="K22:L22"/>
    <mergeCell ref="O22:P22"/>
    <mergeCell ref="B22:C22"/>
    <mergeCell ref="O2:P2"/>
    <mergeCell ref="K18:L18"/>
    <mergeCell ref="O21:P21"/>
    <mergeCell ref="B21:C21"/>
    <mergeCell ref="D21:H21"/>
    <mergeCell ref="C9:E9"/>
    <mergeCell ref="B20:C20"/>
    <mergeCell ref="O18:P18"/>
    <mergeCell ref="K19:L19"/>
    <mergeCell ref="O19:P19"/>
    <mergeCell ref="B16:C16"/>
    <mergeCell ref="B17:C17"/>
    <mergeCell ref="D16:H16"/>
    <mergeCell ref="D17:H17"/>
    <mergeCell ref="K17:L17"/>
    <mergeCell ref="O20:P20"/>
    <mergeCell ref="O16:P16"/>
    <mergeCell ref="K16:L16"/>
    <mergeCell ref="B18:C18"/>
    <mergeCell ref="B19:C19"/>
    <mergeCell ref="D18:H18"/>
    <mergeCell ref="O17:P17"/>
    <mergeCell ref="D20:H20"/>
    <mergeCell ref="A13:B13"/>
    <mergeCell ref="B3:F3"/>
    <mergeCell ref="B4:E4"/>
    <mergeCell ref="B5:E5"/>
    <mergeCell ref="K20:L20"/>
    <mergeCell ref="C10:E10"/>
    <mergeCell ref="C11:E11"/>
    <mergeCell ref="C12:E12"/>
    <mergeCell ref="C13:E13"/>
  </mergeCells>
  <phoneticPr fontId="1"/>
  <conditionalFormatting sqref="A9:E12">
    <cfRule type="expression" dxfId="4" priority="1">
      <formula>$A9&lt;&gt;""</formula>
    </cfRule>
  </conditionalFormatting>
  <conditionalFormatting sqref="J1:J1048576">
    <cfRule type="expression" dxfId="3" priority="2">
      <formula>J1&gt;INT(J1)</formula>
    </cfRule>
    <cfRule type="expression" dxfId="2" priority="3" stopIfTrue="1">
      <formula>J1=INT(J1)</formula>
    </cfRule>
  </conditionalFormatting>
  <printOptions horizontalCentered="1"/>
  <pageMargins left="0.23622047244094491" right="0.23622047244094491" top="0.59055118110236227" bottom="0.39370078740157483" header="0.31496062992125984" footer="0.31496062992125984"/>
  <pageSetup paperSize="9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32"/>
  <sheetViews>
    <sheetView showGridLines="0" zoomScaleNormal="100" workbookViewId="0"/>
  </sheetViews>
  <sheetFormatPr defaultRowHeight="14.25"/>
  <cols>
    <col min="1" max="1" width="6.625" style="104" customWidth="1"/>
    <col min="2" max="2" width="5.625" style="104" customWidth="1"/>
    <col min="3" max="3" width="7.625" style="104" customWidth="1"/>
    <col min="4" max="4" width="12.625" style="104" customWidth="1"/>
    <col min="5" max="5" width="9.625" style="104" customWidth="1"/>
    <col min="6" max="6" width="2.625" style="104" customWidth="1"/>
    <col min="7" max="8" width="13.625" style="104" customWidth="1"/>
    <col min="9" max="9" width="11.625" style="173" customWidth="1"/>
    <col min="10" max="10" width="6.625" style="176" customWidth="1"/>
    <col min="11" max="12" width="3.125" style="104" customWidth="1"/>
    <col min="13" max="13" width="12.625" style="104" customWidth="1"/>
    <col min="14" max="14" width="10.625" style="104" customWidth="1"/>
    <col min="15" max="15" width="8.125" style="104" customWidth="1"/>
    <col min="16" max="16" width="12.75" style="104" customWidth="1"/>
    <col min="17" max="17" width="0" style="104" hidden="1" customWidth="1"/>
    <col min="18" max="18" width="5.625" style="104" hidden="1" customWidth="1"/>
    <col min="19" max="16384" width="9" style="104"/>
  </cols>
  <sheetData>
    <row r="1" spans="1:16">
      <c r="O1" s="86" t="s">
        <v>10</v>
      </c>
      <c r="P1" s="127">
        <f>GokeiSeikyuNo</f>
        <v>12345678</v>
      </c>
    </row>
    <row r="2" spans="1:16">
      <c r="K2" s="168"/>
      <c r="O2" s="287">
        <f>SeikyuOutDate_Text</f>
        <v>43100</v>
      </c>
      <c r="P2" s="287"/>
    </row>
    <row r="3" spans="1:16" s="105" customFormat="1" ht="20.100000000000001" customHeight="1">
      <c r="A3" s="111" t="s">
        <v>2</v>
      </c>
      <c r="B3" s="226" t="s">
        <v>10</v>
      </c>
      <c r="C3" s="227"/>
      <c r="D3" s="226" t="str">
        <f xml:space="preserve"> Komokumei_Text</f>
        <v>工事件名</v>
      </c>
      <c r="E3" s="256"/>
      <c r="F3" s="256"/>
      <c r="G3" s="256"/>
      <c r="H3" s="227"/>
      <c r="I3" s="171" t="s">
        <v>110</v>
      </c>
      <c r="J3" s="111" t="s">
        <v>111</v>
      </c>
      <c r="K3" s="257" t="s">
        <v>112</v>
      </c>
      <c r="L3" s="227"/>
      <c r="M3" s="111" t="s">
        <v>3</v>
      </c>
      <c r="N3" s="172" t="str">
        <f>IF(TaxCalType=1,"参考:消費税","消費税")</f>
        <v>参考:消費税</v>
      </c>
      <c r="O3" s="255" t="s">
        <v>0</v>
      </c>
      <c r="P3" s="255"/>
    </row>
    <row r="4" spans="1:16" ht="27.95" customHeight="1">
      <c r="A4" s="124"/>
      <c r="B4" s="277"/>
      <c r="C4" s="277"/>
      <c r="D4" s="219" t="str">
        <f t="shared" ref="D4:D21" si="0">IF(Q4="","",Q4 &amp; CHAR(10)) &amp; R4</f>
        <v/>
      </c>
      <c r="E4" s="253"/>
      <c r="F4" s="253"/>
      <c r="G4" s="253"/>
      <c r="H4" s="220"/>
      <c r="I4" s="162"/>
      <c r="J4" s="112"/>
      <c r="K4" s="258"/>
      <c r="L4" s="259"/>
      <c r="M4" s="100"/>
      <c r="N4" s="100"/>
      <c r="O4" s="281"/>
      <c r="P4" s="281"/>
    </row>
    <row r="5" spans="1:16" ht="27.95" customHeight="1">
      <c r="A5" s="125"/>
      <c r="B5" s="276"/>
      <c r="C5" s="276"/>
      <c r="D5" s="221" t="str">
        <f t="shared" si="0"/>
        <v/>
      </c>
      <c r="E5" s="254"/>
      <c r="F5" s="254"/>
      <c r="G5" s="254"/>
      <c r="H5" s="222"/>
      <c r="I5" s="163"/>
      <c r="J5" s="113"/>
      <c r="K5" s="260"/>
      <c r="L5" s="261"/>
      <c r="M5" s="101"/>
      <c r="N5" s="101"/>
      <c r="O5" s="252"/>
      <c r="P5" s="252"/>
    </row>
    <row r="6" spans="1:16" ht="27.95" customHeight="1">
      <c r="A6" s="124"/>
      <c r="B6" s="277"/>
      <c r="C6" s="277"/>
      <c r="D6" s="219" t="str">
        <f t="shared" si="0"/>
        <v/>
      </c>
      <c r="E6" s="253"/>
      <c r="F6" s="253"/>
      <c r="G6" s="253"/>
      <c r="H6" s="220"/>
      <c r="I6" s="162"/>
      <c r="J6" s="112"/>
      <c r="K6" s="258"/>
      <c r="L6" s="259"/>
      <c r="M6" s="100"/>
      <c r="N6" s="100"/>
      <c r="O6" s="251"/>
      <c r="P6" s="251"/>
    </row>
    <row r="7" spans="1:16" ht="27.95" customHeight="1">
      <c r="A7" s="125"/>
      <c r="B7" s="276"/>
      <c r="C7" s="276"/>
      <c r="D7" s="221" t="str">
        <f t="shared" si="0"/>
        <v/>
      </c>
      <c r="E7" s="254"/>
      <c r="F7" s="254"/>
      <c r="G7" s="254"/>
      <c r="H7" s="222"/>
      <c r="I7" s="163"/>
      <c r="J7" s="113"/>
      <c r="K7" s="260"/>
      <c r="L7" s="261"/>
      <c r="M7" s="101"/>
      <c r="N7" s="101"/>
      <c r="O7" s="252"/>
      <c r="P7" s="252"/>
    </row>
    <row r="8" spans="1:16" ht="27.95" customHeight="1">
      <c r="A8" s="124"/>
      <c r="B8" s="277"/>
      <c r="C8" s="277"/>
      <c r="D8" s="219" t="str">
        <f t="shared" si="0"/>
        <v/>
      </c>
      <c r="E8" s="253"/>
      <c r="F8" s="253"/>
      <c r="G8" s="253"/>
      <c r="H8" s="220"/>
      <c r="I8" s="162"/>
      <c r="J8" s="112"/>
      <c r="K8" s="258"/>
      <c r="L8" s="259"/>
      <c r="M8" s="100"/>
      <c r="N8" s="100"/>
      <c r="O8" s="251"/>
      <c r="P8" s="251"/>
    </row>
    <row r="9" spans="1:16" ht="27.95" customHeight="1">
      <c r="A9" s="125"/>
      <c r="B9" s="276"/>
      <c r="C9" s="276"/>
      <c r="D9" s="221" t="str">
        <f t="shared" si="0"/>
        <v/>
      </c>
      <c r="E9" s="254"/>
      <c r="F9" s="254"/>
      <c r="G9" s="254"/>
      <c r="H9" s="222"/>
      <c r="I9" s="163"/>
      <c r="J9" s="113"/>
      <c r="K9" s="260"/>
      <c r="L9" s="261"/>
      <c r="M9" s="101"/>
      <c r="N9" s="101"/>
      <c r="O9" s="252"/>
      <c r="P9" s="252"/>
    </row>
    <row r="10" spans="1:16" ht="27.95" customHeight="1">
      <c r="A10" s="124"/>
      <c r="B10" s="277"/>
      <c r="C10" s="277"/>
      <c r="D10" s="219" t="str">
        <f t="shared" si="0"/>
        <v/>
      </c>
      <c r="E10" s="253"/>
      <c r="F10" s="253"/>
      <c r="G10" s="253"/>
      <c r="H10" s="220"/>
      <c r="I10" s="162"/>
      <c r="J10" s="112"/>
      <c r="K10" s="258"/>
      <c r="L10" s="259"/>
      <c r="M10" s="100"/>
      <c r="N10" s="100"/>
      <c r="O10" s="251"/>
      <c r="P10" s="251"/>
    </row>
    <row r="11" spans="1:16" ht="27.95" customHeight="1">
      <c r="A11" s="125"/>
      <c r="B11" s="276"/>
      <c r="C11" s="276"/>
      <c r="D11" s="221" t="str">
        <f t="shared" si="0"/>
        <v/>
      </c>
      <c r="E11" s="254"/>
      <c r="F11" s="254"/>
      <c r="G11" s="254"/>
      <c r="H11" s="222"/>
      <c r="I11" s="163"/>
      <c r="J11" s="113"/>
      <c r="K11" s="260"/>
      <c r="L11" s="261"/>
      <c r="M11" s="101"/>
      <c r="N11" s="101"/>
      <c r="O11" s="252"/>
      <c r="P11" s="252"/>
    </row>
    <row r="12" spans="1:16" ht="27.95" customHeight="1">
      <c r="A12" s="124"/>
      <c r="B12" s="277"/>
      <c r="C12" s="277"/>
      <c r="D12" s="219" t="str">
        <f t="shared" si="0"/>
        <v/>
      </c>
      <c r="E12" s="253"/>
      <c r="F12" s="253"/>
      <c r="G12" s="253"/>
      <c r="H12" s="220"/>
      <c r="I12" s="162"/>
      <c r="J12" s="112"/>
      <c r="K12" s="258"/>
      <c r="L12" s="259"/>
      <c r="M12" s="100"/>
      <c r="N12" s="100"/>
      <c r="O12" s="251"/>
      <c r="P12" s="251"/>
    </row>
    <row r="13" spans="1:16" ht="27.95" customHeight="1">
      <c r="A13" s="125"/>
      <c r="B13" s="276"/>
      <c r="C13" s="276"/>
      <c r="D13" s="221" t="str">
        <f t="shared" si="0"/>
        <v/>
      </c>
      <c r="E13" s="254"/>
      <c r="F13" s="254"/>
      <c r="G13" s="254"/>
      <c r="H13" s="222"/>
      <c r="I13" s="163"/>
      <c r="J13" s="113"/>
      <c r="K13" s="260"/>
      <c r="L13" s="261"/>
      <c r="M13" s="101"/>
      <c r="N13" s="101"/>
      <c r="O13" s="252"/>
      <c r="P13" s="252"/>
    </row>
    <row r="14" spans="1:16" ht="27.95" customHeight="1">
      <c r="A14" s="124"/>
      <c r="B14" s="277"/>
      <c r="C14" s="277"/>
      <c r="D14" s="219" t="str">
        <f t="shared" si="0"/>
        <v/>
      </c>
      <c r="E14" s="253"/>
      <c r="F14" s="253"/>
      <c r="G14" s="253"/>
      <c r="H14" s="220"/>
      <c r="I14" s="162"/>
      <c r="J14" s="112"/>
      <c r="K14" s="258"/>
      <c r="L14" s="259"/>
      <c r="M14" s="100"/>
      <c r="N14" s="100"/>
      <c r="O14" s="251"/>
      <c r="P14" s="251"/>
    </row>
    <row r="15" spans="1:16" ht="27.95" customHeight="1">
      <c r="A15" s="125"/>
      <c r="B15" s="276"/>
      <c r="C15" s="276"/>
      <c r="D15" s="221" t="str">
        <f t="shared" si="0"/>
        <v/>
      </c>
      <c r="E15" s="254"/>
      <c r="F15" s="254"/>
      <c r="G15" s="254"/>
      <c r="H15" s="222"/>
      <c r="I15" s="163"/>
      <c r="J15" s="113"/>
      <c r="K15" s="260"/>
      <c r="L15" s="261"/>
      <c r="M15" s="101"/>
      <c r="N15" s="101"/>
      <c r="O15" s="252"/>
      <c r="P15" s="252"/>
    </row>
    <row r="16" spans="1:16" ht="27.95" customHeight="1">
      <c r="A16" s="124"/>
      <c r="B16" s="277"/>
      <c r="C16" s="277"/>
      <c r="D16" s="219" t="str">
        <f t="shared" si="0"/>
        <v/>
      </c>
      <c r="E16" s="253"/>
      <c r="F16" s="253"/>
      <c r="G16" s="253"/>
      <c r="H16" s="220"/>
      <c r="I16" s="162"/>
      <c r="J16" s="112"/>
      <c r="K16" s="258"/>
      <c r="L16" s="259"/>
      <c r="M16" s="100"/>
      <c r="N16" s="100"/>
      <c r="O16" s="251"/>
      <c r="P16" s="251"/>
    </row>
    <row r="17" spans="1:16" ht="27.95" customHeight="1">
      <c r="A17" s="125"/>
      <c r="B17" s="276"/>
      <c r="C17" s="276"/>
      <c r="D17" s="221" t="str">
        <f t="shared" si="0"/>
        <v/>
      </c>
      <c r="E17" s="254"/>
      <c r="F17" s="254"/>
      <c r="G17" s="254"/>
      <c r="H17" s="222"/>
      <c r="I17" s="163"/>
      <c r="J17" s="113"/>
      <c r="K17" s="260"/>
      <c r="L17" s="261"/>
      <c r="M17" s="101"/>
      <c r="N17" s="101"/>
      <c r="O17" s="252"/>
      <c r="P17" s="252"/>
    </row>
    <row r="18" spans="1:16" ht="27.95" customHeight="1">
      <c r="A18" s="124"/>
      <c r="B18" s="277"/>
      <c r="C18" s="277"/>
      <c r="D18" s="219" t="str">
        <f t="shared" si="0"/>
        <v/>
      </c>
      <c r="E18" s="253"/>
      <c r="F18" s="253"/>
      <c r="G18" s="253"/>
      <c r="H18" s="220"/>
      <c r="I18" s="162"/>
      <c r="J18" s="112"/>
      <c r="K18" s="258"/>
      <c r="L18" s="259"/>
      <c r="M18" s="100"/>
      <c r="N18" s="100"/>
      <c r="O18" s="251"/>
      <c r="P18" s="251"/>
    </row>
    <row r="19" spans="1:16" ht="27.95" customHeight="1">
      <c r="A19" s="125"/>
      <c r="B19" s="276"/>
      <c r="C19" s="276"/>
      <c r="D19" s="221" t="str">
        <f t="shared" si="0"/>
        <v/>
      </c>
      <c r="E19" s="254"/>
      <c r="F19" s="254"/>
      <c r="G19" s="254"/>
      <c r="H19" s="222"/>
      <c r="I19" s="163"/>
      <c r="J19" s="113"/>
      <c r="K19" s="260"/>
      <c r="L19" s="261"/>
      <c r="M19" s="101"/>
      <c r="N19" s="101"/>
      <c r="O19" s="252"/>
      <c r="P19" s="252"/>
    </row>
    <row r="20" spans="1:16" ht="27.95" customHeight="1">
      <c r="A20" s="124"/>
      <c r="B20" s="277"/>
      <c r="C20" s="277"/>
      <c r="D20" s="219" t="str">
        <f t="shared" si="0"/>
        <v/>
      </c>
      <c r="E20" s="253"/>
      <c r="F20" s="253"/>
      <c r="G20" s="253"/>
      <c r="H20" s="220"/>
      <c r="I20" s="162"/>
      <c r="J20" s="112"/>
      <c r="K20" s="258"/>
      <c r="L20" s="259"/>
      <c r="M20" s="100"/>
      <c r="N20" s="100"/>
      <c r="O20" s="251"/>
      <c r="P20" s="251"/>
    </row>
    <row r="21" spans="1:16" ht="27.95" customHeight="1">
      <c r="A21" s="125"/>
      <c r="B21" s="276"/>
      <c r="C21" s="276"/>
      <c r="D21" s="221" t="str">
        <f t="shared" si="0"/>
        <v/>
      </c>
      <c r="E21" s="254"/>
      <c r="F21" s="254"/>
      <c r="G21" s="254"/>
      <c r="H21" s="222"/>
      <c r="I21" s="163"/>
      <c r="J21" s="113"/>
      <c r="K21" s="260"/>
      <c r="L21" s="261"/>
      <c r="M21" s="101"/>
      <c r="N21" s="101"/>
      <c r="O21" s="252"/>
      <c r="P21" s="252"/>
    </row>
    <row r="22" spans="1:16" ht="20.100000000000001" customHeight="1">
      <c r="O22" s="135"/>
      <c r="P22" s="135"/>
    </row>
    <row r="23" spans="1:16">
      <c r="O23" s="135"/>
      <c r="P23" s="135"/>
    </row>
    <row r="24" spans="1:16">
      <c r="O24" s="135"/>
      <c r="P24" s="135"/>
    </row>
    <row r="25" spans="1:16">
      <c r="O25" s="135"/>
      <c r="P25" s="135"/>
    </row>
    <row r="26" spans="1:16">
      <c r="O26" s="135"/>
      <c r="P26" s="135"/>
    </row>
    <row r="27" spans="1:16">
      <c r="O27" s="135"/>
      <c r="P27" s="135"/>
    </row>
    <row r="28" spans="1:16">
      <c r="O28" s="135"/>
      <c r="P28" s="135"/>
    </row>
    <row r="29" spans="1:16">
      <c r="O29" s="135"/>
      <c r="P29" s="135"/>
    </row>
    <row r="30" spans="1:16">
      <c r="O30" s="135"/>
      <c r="P30" s="135"/>
    </row>
    <row r="31" spans="1:16">
      <c r="O31" s="135"/>
      <c r="P31" s="135"/>
    </row>
    <row r="32" spans="1:16">
      <c r="O32" s="135"/>
      <c r="P32" s="135"/>
    </row>
  </sheetData>
  <mergeCells count="77">
    <mergeCell ref="O13:P13"/>
    <mergeCell ref="B16:C16"/>
    <mergeCell ref="D16:H16"/>
    <mergeCell ref="K16:L16"/>
    <mergeCell ref="O16:P16"/>
    <mergeCell ref="B13:C13"/>
    <mergeCell ref="D13:H13"/>
    <mergeCell ref="K13:L13"/>
    <mergeCell ref="K14:L14"/>
    <mergeCell ref="O14:P14"/>
    <mergeCell ref="B15:C15"/>
    <mergeCell ref="D15:H15"/>
    <mergeCell ref="K15:L15"/>
    <mergeCell ref="O15:P15"/>
    <mergeCell ref="B17:C17"/>
    <mergeCell ref="D17:H17"/>
    <mergeCell ref="K17:L17"/>
    <mergeCell ref="O17:P17"/>
    <mergeCell ref="B14:C14"/>
    <mergeCell ref="D14:H14"/>
    <mergeCell ref="B12:C12"/>
    <mergeCell ref="D12:H12"/>
    <mergeCell ref="K12:L12"/>
    <mergeCell ref="O12:P12"/>
    <mergeCell ref="B10:C10"/>
    <mergeCell ref="D10:H10"/>
    <mergeCell ref="K10:L10"/>
    <mergeCell ref="O10:P10"/>
    <mergeCell ref="B11:C11"/>
    <mergeCell ref="D11:H11"/>
    <mergeCell ref="K11:L11"/>
    <mergeCell ref="O11:P11"/>
    <mergeCell ref="B20:C20"/>
    <mergeCell ref="D20:H20"/>
    <mergeCell ref="K20:L20"/>
    <mergeCell ref="O20:P20"/>
    <mergeCell ref="B21:C21"/>
    <mergeCell ref="D21:H21"/>
    <mergeCell ref="K21:L21"/>
    <mergeCell ref="O21:P21"/>
    <mergeCell ref="B18:C18"/>
    <mergeCell ref="D18:H18"/>
    <mergeCell ref="K18:L18"/>
    <mergeCell ref="O18:P18"/>
    <mergeCell ref="B19:C19"/>
    <mergeCell ref="D19:H19"/>
    <mergeCell ref="K19:L19"/>
    <mergeCell ref="O19:P19"/>
    <mergeCell ref="B8:C8"/>
    <mergeCell ref="D8:H8"/>
    <mergeCell ref="K8:L8"/>
    <mergeCell ref="O8:P8"/>
    <mergeCell ref="B9:C9"/>
    <mergeCell ref="D9:H9"/>
    <mergeCell ref="K9:L9"/>
    <mergeCell ref="O9:P9"/>
    <mergeCell ref="B6:C6"/>
    <mergeCell ref="D6:H6"/>
    <mergeCell ref="K6:L6"/>
    <mergeCell ref="O6:P6"/>
    <mergeCell ref="B7:C7"/>
    <mergeCell ref="D7:H7"/>
    <mergeCell ref="K7:L7"/>
    <mergeCell ref="O7:P7"/>
    <mergeCell ref="B4:C4"/>
    <mergeCell ref="D4:H4"/>
    <mergeCell ref="K4:L4"/>
    <mergeCell ref="O4:P4"/>
    <mergeCell ref="B5:C5"/>
    <mergeCell ref="D5:H5"/>
    <mergeCell ref="K5:L5"/>
    <mergeCell ref="O5:P5"/>
    <mergeCell ref="O2:P2"/>
    <mergeCell ref="B3:C3"/>
    <mergeCell ref="D3:H3"/>
    <mergeCell ref="K3:L3"/>
    <mergeCell ref="O3:P3"/>
  </mergeCells>
  <phoneticPr fontId="1"/>
  <conditionalFormatting sqref="J1:J1048576">
    <cfRule type="expression" dxfId="1" priority="1">
      <formula>J1&gt;INT(J1)</formula>
    </cfRule>
    <cfRule type="expression" dxfId="0" priority="2" stopIfTrue="1">
      <formula>J1=INT(J1)</formula>
    </cfRule>
  </conditionalFormatting>
  <printOptions horizontalCentered="1"/>
  <pageMargins left="0.23622047244094491" right="0.23622047244094491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8"/>
  <sheetViews>
    <sheetView showGridLines="0" tabSelected="1" view="pageBreakPreview" zoomScaleNormal="100" zoomScaleSheetLayoutView="100" workbookViewId="0">
      <selection activeCell="R19" sqref="R19"/>
    </sheetView>
  </sheetViews>
  <sheetFormatPr defaultRowHeight="13.5"/>
  <cols>
    <col min="1" max="1" width="3.625" style="72" customWidth="1"/>
    <col min="2" max="2" width="2.375" style="72" customWidth="1"/>
    <col min="3" max="3" width="4.625" style="72" customWidth="1"/>
    <col min="4" max="4" width="2.375" style="72" customWidth="1"/>
    <col min="5" max="5" width="6.625" style="72" customWidth="1"/>
    <col min="6" max="6" width="13.625" style="72" customWidth="1"/>
    <col min="7" max="8" width="8.625" style="72" customWidth="1"/>
    <col min="9" max="9" width="15.625" style="72" customWidth="1"/>
    <col min="10" max="10" width="10.625" style="72" customWidth="1"/>
    <col min="11" max="11" width="11.25" style="72" customWidth="1"/>
    <col min="12" max="12" width="14.375" style="72" customWidth="1"/>
    <col min="13" max="13" width="9.75" style="72" customWidth="1"/>
    <col min="14" max="14" width="12.75" style="72" customWidth="1"/>
    <col min="15" max="15" width="3.875" style="72" customWidth="1"/>
    <col min="16" max="16384" width="9" style="72"/>
  </cols>
  <sheetData>
    <row r="1" spans="1:15" ht="30" customHeight="1">
      <c r="A1" s="6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1"/>
    </row>
    <row r="2" spans="1:15" ht="15.75">
      <c r="A2" s="73"/>
      <c r="M2" s="131" t="s">
        <v>103</v>
      </c>
      <c r="N2" s="132">
        <f>GokeiSeikyuNo</f>
        <v>12345678</v>
      </c>
      <c r="O2" s="74"/>
    </row>
    <row r="3" spans="1:15" ht="15.75">
      <c r="A3" s="73"/>
      <c r="M3" s="194">
        <f>SeikyuOutDate_Text</f>
        <v>43100</v>
      </c>
      <c r="N3" s="194"/>
      <c r="O3" s="74"/>
    </row>
    <row r="4" spans="1:15">
      <c r="A4" s="73"/>
      <c r="O4" s="74"/>
    </row>
    <row r="5" spans="1:15">
      <c r="A5" s="73"/>
      <c r="O5" s="74"/>
    </row>
    <row r="6" spans="1:15">
      <c r="A6" s="73"/>
      <c r="O6" s="74"/>
    </row>
    <row r="7" spans="1:15" s="76" customFormat="1" ht="20.100000000000001" customHeight="1">
      <c r="A7" s="75"/>
      <c r="B7" s="195"/>
      <c r="C7" s="195"/>
      <c r="D7" s="195"/>
      <c r="E7" s="195"/>
      <c r="O7" s="77"/>
    </row>
    <row r="8" spans="1:15" ht="33" customHeight="1">
      <c r="A8" s="73"/>
      <c r="B8" s="197" t="str">
        <f>Kokyakumei_Keisyo</f>
        <v xml:space="preserve">▲▲▲▲建設株式会社 </v>
      </c>
      <c r="C8" s="198"/>
      <c r="D8" s="198"/>
      <c r="E8" s="198"/>
      <c r="F8" s="198"/>
      <c r="G8" s="198"/>
      <c r="H8" s="198"/>
      <c r="I8" s="198"/>
      <c r="J8" s="198"/>
      <c r="O8" s="74"/>
    </row>
    <row r="9" spans="1:15" ht="19.5" customHeight="1">
      <c r="A9" s="73"/>
      <c r="B9" s="199" t="str">
        <f>KokyakuTantosyamei_Text</f>
        <v>幸　由美子　様</v>
      </c>
      <c r="C9" s="199"/>
      <c r="D9" s="199"/>
      <c r="E9" s="199"/>
      <c r="F9" s="199"/>
      <c r="G9" s="199"/>
      <c r="H9" s="198"/>
      <c r="I9" s="198"/>
      <c r="J9" s="198"/>
      <c r="O9" s="74"/>
    </row>
    <row r="10" spans="1:15" ht="15" customHeight="1">
      <c r="A10" s="73"/>
      <c r="O10" s="74"/>
    </row>
    <row r="11" spans="1:15" ht="15" customHeight="1">
      <c r="A11" s="73"/>
      <c r="O11" s="74"/>
    </row>
    <row r="12" spans="1:15" ht="15" customHeight="1">
      <c r="A12" s="73"/>
      <c r="B12" s="78" t="s">
        <v>11</v>
      </c>
      <c r="C12" s="78"/>
      <c r="O12" s="74"/>
    </row>
    <row r="13" spans="1:15" ht="24.95" customHeight="1">
      <c r="A13" s="73"/>
      <c r="C13" s="78"/>
      <c r="O13" s="74"/>
    </row>
    <row r="14" spans="1:15" ht="15" customHeight="1">
      <c r="A14" s="73"/>
      <c r="B14" s="157" t="str">
        <f>DispKeigenRate_Text</f>
        <v>8%対象合計</v>
      </c>
      <c r="C14" s="157"/>
      <c r="D14" s="157"/>
      <c r="E14" s="157"/>
      <c r="F14" s="200">
        <f>IF(DispKeigenRate="","",KeigenObjTotal)</f>
        <v>1000000</v>
      </c>
      <c r="G14" s="201"/>
      <c r="H14" s="201"/>
      <c r="O14" s="74"/>
    </row>
    <row r="15" spans="1:15" ht="15" customHeight="1">
      <c r="A15" s="73"/>
      <c r="B15" s="157" t="str">
        <f>IF(DispKeigenRate="","","上記消費税")</f>
        <v>上記消費税</v>
      </c>
      <c r="C15" s="157"/>
      <c r="D15" s="157"/>
      <c r="E15" s="157"/>
      <c r="F15" s="200">
        <f>IF(DispKeigenRate="","",KeigenTotal)</f>
        <v>80000</v>
      </c>
      <c r="G15" s="201"/>
      <c r="H15" s="201"/>
      <c r="O15" s="74"/>
    </row>
    <row r="16" spans="1:15" ht="20.100000000000001" customHeight="1">
      <c r="A16" s="73"/>
      <c r="B16" s="157" t="str">
        <f>IF(TaxCalType=0,"請求工事金額",IF(DispHyojunRate&lt;&gt;"",DispHyojunRate_Text,""))</f>
        <v>10%対象合計</v>
      </c>
      <c r="C16" s="157"/>
      <c r="D16" s="157"/>
      <c r="E16" s="157"/>
      <c r="F16" s="200">
        <f>IF(TaxCalType=0,ZeibetuSeikyuGokeiKingaku,IF(DispHyojunRate="","",HyojunObjTotal))</f>
        <v>1000000</v>
      </c>
      <c r="G16" s="201"/>
      <c r="H16" s="201"/>
      <c r="O16" s="74"/>
    </row>
    <row r="17" spans="1:15" ht="15" customHeight="1">
      <c r="A17" s="73"/>
      <c r="B17" s="157" t="str">
        <f>IF(TaxCalType=0,DispShohizeiRate_Text,IF($B$16&lt;&gt;"","上記消費税",""))</f>
        <v>上記消費税</v>
      </c>
      <c r="C17" s="157"/>
      <c r="D17" s="157"/>
      <c r="E17" s="157"/>
      <c r="F17" s="200">
        <f>IF($B$17="","",IF($B$17="上記消費税",HyojunTotal,SyohiZeiKingaku))</f>
        <v>100000</v>
      </c>
      <c r="G17" s="201"/>
      <c r="H17" s="201"/>
      <c r="O17" s="74"/>
    </row>
    <row r="18" spans="1:15" ht="30" customHeight="1">
      <c r="A18" s="73"/>
      <c r="B18" s="158" t="s">
        <v>109</v>
      </c>
      <c r="C18" s="155"/>
      <c r="D18" s="155"/>
      <c r="E18" s="155"/>
      <c r="F18" s="202">
        <f>ZeikomiSeikyuGokeiKingaku</f>
        <v>10800000</v>
      </c>
      <c r="G18" s="203"/>
      <c r="H18" s="203"/>
      <c r="O18" s="74"/>
    </row>
    <row r="19" spans="1:15" ht="24.95" customHeight="1">
      <c r="A19" s="73"/>
      <c r="B19"/>
      <c r="C19"/>
      <c r="D19"/>
      <c r="E19"/>
      <c r="F19"/>
      <c r="G19"/>
      <c r="H19"/>
      <c r="I19" s="80"/>
      <c r="O19" s="74"/>
    </row>
    <row r="20" spans="1:15" ht="16.5" customHeight="1">
      <c r="A20" s="73"/>
      <c r="B20"/>
      <c r="C20"/>
      <c r="D20"/>
      <c r="E20"/>
      <c r="F20"/>
      <c r="G20"/>
      <c r="H20"/>
      <c r="I20" s="81"/>
      <c r="O20" s="74"/>
    </row>
    <row r="21" spans="1:15" ht="16.5" customHeight="1">
      <c r="A21" s="73"/>
      <c r="B21" s="82"/>
      <c r="C21" s="1"/>
      <c r="D21" s="1"/>
      <c r="E21" s="1"/>
      <c r="G21" s="79"/>
      <c r="H21" s="79"/>
      <c r="O21" s="74"/>
    </row>
    <row r="22" spans="1:15" ht="18.75" customHeight="1">
      <c r="A22" s="73"/>
      <c r="O22" s="74"/>
    </row>
    <row r="23" spans="1:15" ht="20.100000000000001" customHeight="1">
      <c r="A23" s="73"/>
      <c r="B23" s="196" t="s">
        <v>0</v>
      </c>
      <c r="C23" s="196"/>
      <c r="D23" s="83" t="s">
        <v>1</v>
      </c>
      <c r="E23" s="193" t="str">
        <f>Biko_Text</f>
        <v>(備考)</v>
      </c>
      <c r="F23" s="193"/>
      <c r="G23" s="193"/>
      <c r="H23" s="193"/>
      <c r="I23" s="193"/>
      <c r="O23" s="74"/>
    </row>
    <row r="24" spans="1:15" ht="20.100000000000001" customHeight="1">
      <c r="A24" s="73"/>
      <c r="B24" s="1"/>
      <c r="C24" s="1"/>
      <c r="D24" s="84"/>
      <c r="E24" s="1"/>
      <c r="F24" s="1"/>
      <c r="G24" s="1"/>
      <c r="H24" s="1"/>
      <c r="I24" s="1"/>
      <c r="O24" s="74"/>
    </row>
    <row r="25" spans="1:15" ht="20.100000000000001" customHeight="1">
      <c r="A25" s="73"/>
      <c r="B25" s="190" t="s">
        <v>9</v>
      </c>
      <c r="C25" s="190"/>
      <c r="D25" s="85" t="s">
        <v>4</v>
      </c>
      <c r="E25" s="1"/>
      <c r="F25" s="1"/>
      <c r="G25" s="1"/>
      <c r="H25" s="1"/>
      <c r="I25" s="1"/>
      <c r="O25" s="74"/>
    </row>
    <row r="26" spans="1:15" ht="20.100000000000001" customHeight="1">
      <c r="A26" s="73"/>
      <c r="B26" s="191" t="str">
        <f>Bankmei1</f>
        <v>三菱東京UFJ銀行</v>
      </c>
      <c r="C26" s="191"/>
      <c r="D26" s="191"/>
      <c r="E26" s="191"/>
      <c r="F26" s="86" t="str">
        <f>Sitenmei1</f>
        <v>新宿支店</v>
      </c>
      <c r="G26" s="87" t="str">
        <f>KozaSyubetu1</f>
        <v>当座</v>
      </c>
      <c r="H26" s="86" t="str">
        <f>KozaNo1</f>
        <v>0000000</v>
      </c>
      <c r="I26" s="191" t="str">
        <f>Meigininmei1</f>
        <v>カ）プラスバイプラス</v>
      </c>
      <c r="J26" s="191"/>
      <c r="O26" s="74"/>
    </row>
    <row r="27" spans="1:15" ht="20.100000000000001" customHeight="1">
      <c r="A27" s="73"/>
      <c r="B27" s="191" t="str">
        <f>Bankmei2</f>
        <v>楽天銀行</v>
      </c>
      <c r="C27" s="191"/>
      <c r="D27" s="191"/>
      <c r="E27" s="191"/>
      <c r="F27" s="86" t="str">
        <f>Sitenmei2</f>
        <v>本店営業部</v>
      </c>
      <c r="G27" s="87" t="str">
        <f>KozaSyubetu2</f>
        <v>普通</v>
      </c>
      <c r="H27" s="130">
        <f>KozaNo2</f>
        <v>3141592</v>
      </c>
      <c r="I27" s="191" t="str">
        <f>Meigininmei2</f>
        <v>カ）プラスバイプラス</v>
      </c>
      <c r="J27" s="191"/>
      <c r="O27" s="74"/>
    </row>
    <row r="28" spans="1:15" ht="20.100000000000001" customHeight="1">
      <c r="A28" s="88"/>
      <c r="B28" s="192" t="str">
        <f>Bankmei3</f>
        <v>ぐんまみらい信用組合</v>
      </c>
      <c r="C28" s="192"/>
      <c r="D28" s="192"/>
      <c r="E28" s="192"/>
      <c r="F28" s="89" t="str">
        <f>Sitenmei3</f>
        <v>ぐんまみらいセンター</v>
      </c>
      <c r="G28" s="90" t="str">
        <f>KozaSyubetu3</f>
        <v>普通</v>
      </c>
      <c r="H28" s="89" t="str">
        <f>KozaNo3</f>
        <v>1234567</v>
      </c>
      <c r="I28" s="192" t="str">
        <f>Meigininmei3</f>
        <v>カ）プラスバイプラス</v>
      </c>
      <c r="J28" s="192"/>
      <c r="K28" s="91"/>
      <c r="L28" s="91"/>
      <c r="M28" s="91"/>
      <c r="N28" s="91"/>
      <c r="O28" s="92"/>
    </row>
  </sheetData>
  <mergeCells count="18">
    <mergeCell ref="M3:N3"/>
    <mergeCell ref="B7:E7"/>
    <mergeCell ref="B23:C23"/>
    <mergeCell ref="B8:J8"/>
    <mergeCell ref="B9:J9"/>
    <mergeCell ref="F14:H14"/>
    <mergeCell ref="F15:H15"/>
    <mergeCell ref="F16:H16"/>
    <mergeCell ref="F17:H17"/>
    <mergeCell ref="F18:H18"/>
    <mergeCell ref="B25:C25"/>
    <mergeCell ref="B26:E26"/>
    <mergeCell ref="B27:E27"/>
    <mergeCell ref="B28:E28"/>
    <mergeCell ref="E23:I23"/>
    <mergeCell ref="I26:J26"/>
    <mergeCell ref="I27:J27"/>
    <mergeCell ref="I28:J28"/>
  </mergeCells>
  <phoneticPr fontId="1"/>
  <conditionalFormatting sqref="B14:H17">
    <cfRule type="expression" dxfId="30" priority="1" stopIfTrue="1">
      <formula>$B14&lt;&gt;""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horizontalDpi="300" verticalDpi="300" r:id="rId1"/>
  <rowBreaks count="1" manualBreakCount="1">
    <brk id="28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5"/>
  <sheetViews>
    <sheetView showGridLines="0" view="pageBreakPreview" zoomScaleNormal="100" zoomScaleSheetLayoutView="100" workbookViewId="0">
      <selection sqref="A1:A2"/>
    </sheetView>
  </sheetViews>
  <sheetFormatPr defaultRowHeight="15.75"/>
  <cols>
    <col min="1" max="1" width="8.625" style="78" customWidth="1"/>
    <col min="2" max="2" width="12.625" style="78" customWidth="1"/>
    <col min="3" max="3" width="30.625" style="78" customWidth="1"/>
    <col min="4" max="4" width="12.75" style="78" bestFit="1" customWidth="1"/>
    <col min="5" max="5" width="13.625" style="160" customWidth="1"/>
    <col min="6" max="6" width="8.625" style="164" customWidth="1"/>
    <col min="7" max="7" width="6.625" style="94" customWidth="1"/>
    <col min="8" max="8" width="16.625" style="94" customWidth="1"/>
    <col min="9" max="9" width="10.625" style="94" customWidth="1"/>
    <col min="10" max="10" width="38.625" style="78" customWidth="1"/>
    <col min="11" max="11" width="5.625" style="78" hidden="1" customWidth="1"/>
    <col min="12" max="12" width="9" style="78" hidden="1" customWidth="1"/>
    <col min="13" max="13" width="9" style="78" customWidth="1"/>
    <col min="14" max="16384" width="9" style="78"/>
  </cols>
  <sheetData>
    <row r="1" spans="1:11">
      <c r="A1" s="206" t="s">
        <v>10</v>
      </c>
      <c r="B1" s="215">
        <f>GokeiSeikyuNo</f>
        <v>12345678</v>
      </c>
      <c r="C1" s="216"/>
      <c r="D1" s="208"/>
      <c r="E1" s="210" t="s">
        <v>97</v>
      </c>
      <c r="F1" s="210"/>
      <c r="G1" s="210"/>
      <c r="H1" s="95"/>
      <c r="I1" s="95"/>
      <c r="J1" s="126">
        <f>SeikyuOutDate_Text</f>
        <v>43100</v>
      </c>
      <c r="K1" s="96"/>
    </row>
    <row r="2" spans="1:11" ht="16.5">
      <c r="A2" s="207"/>
      <c r="B2" s="217"/>
      <c r="C2" s="218"/>
      <c r="D2" s="209"/>
      <c r="E2" s="211"/>
      <c r="F2" s="211"/>
      <c r="G2" s="212"/>
      <c r="H2" s="204" t="str">
        <f>Kaisyamei</f>
        <v>株式会社　プラスバイプラス</v>
      </c>
      <c r="I2" s="205"/>
      <c r="J2" s="205"/>
    </row>
    <row r="3" spans="1:11" s="93" customFormat="1" ht="20.100000000000001" customHeight="1">
      <c r="A3" s="98" t="s">
        <v>8</v>
      </c>
      <c r="B3" s="98" t="s">
        <v>23</v>
      </c>
      <c r="C3" s="213" t="str">
        <f xml:space="preserve"> Komokumei_Text</f>
        <v>工事件名</v>
      </c>
      <c r="D3" s="214"/>
      <c r="E3" s="188" t="s">
        <v>110</v>
      </c>
      <c r="F3" s="98" t="s">
        <v>111</v>
      </c>
      <c r="G3" s="187" t="s">
        <v>112</v>
      </c>
      <c r="H3" s="99" t="s">
        <v>3</v>
      </c>
      <c r="I3" s="189" t="str">
        <f>IF(TaxCalType=1,"参考:消費税","消費税")</f>
        <v>参考:消費税</v>
      </c>
      <c r="J3" s="98" t="s">
        <v>0</v>
      </c>
    </row>
    <row r="4" spans="1:11" ht="24.95" customHeight="1">
      <c r="A4" s="122"/>
      <c r="B4" s="122"/>
      <c r="C4" s="219" t="str">
        <f t="shared" ref="C4:C26" si="0">IF(K4="","",K4 &amp; CHAR(10)) &amp; L4</f>
        <v/>
      </c>
      <c r="D4" s="220"/>
      <c r="E4" s="162"/>
      <c r="F4" s="112"/>
      <c r="G4" s="169"/>
      <c r="H4" s="100"/>
      <c r="I4" s="100"/>
      <c r="J4" s="133"/>
    </row>
    <row r="5" spans="1:11" ht="24.95" customHeight="1">
      <c r="A5" s="123"/>
      <c r="B5" s="123"/>
      <c r="C5" s="221" t="str">
        <f t="shared" si="0"/>
        <v/>
      </c>
      <c r="D5" s="222"/>
      <c r="E5" s="163"/>
      <c r="F5" s="113"/>
      <c r="G5" s="170"/>
      <c r="H5" s="101"/>
      <c r="I5" s="101"/>
      <c r="J5" s="134"/>
    </row>
    <row r="6" spans="1:11" ht="24.95" customHeight="1">
      <c r="A6" s="122"/>
      <c r="B6" s="122"/>
      <c r="C6" s="219" t="str">
        <f t="shared" si="0"/>
        <v/>
      </c>
      <c r="D6" s="220"/>
      <c r="E6" s="162"/>
      <c r="F6" s="112"/>
      <c r="G6" s="169"/>
      <c r="H6" s="100"/>
      <c r="I6" s="100"/>
      <c r="J6" s="133"/>
    </row>
    <row r="7" spans="1:11" ht="24.95" customHeight="1">
      <c r="A7" s="123"/>
      <c r="B7" s="123"/>
      <c r="C7" s="221" t="str">
        <f t="shared" si="0"/>
        <v/>
      </c>
      <c r="D7" s="222"/>
      <c r="E7" s="163"/>
      <c r="F7" s="113"/>
      <c r="G7" s="170"/>
      <c r="H7" s="101"/>
      <c r="I7" s="101"/>
      <c r="J7" s="134"/>
    </row>
    <row r="8" spans="1:11" ht="24.95" customHeight="1">
      <c r="A8" s="122"/>
      <c r="B8" s="122"/>
      <c r="C8" s="219" t="str">
        <f t="shared" si="0"/>
        <v/>
      </c>
      <c r="D8" s="220"/>
      <c r="E8" s="162"/>
      <c r="F8" s="112"/>
      <c r="G8" s="169"/>
      <c r="H8" s="100"/>
      <c r="I8" s="100"/>
      <c r="J8" s="133"/>
    </row>
    <row r="9" spans="1:11" ht="24.95" customHeight="1">
      <c r="A9" s="123"/>
      <c r="B9" s="123"/>
      <c r="C9" s="221" t="str">
        <f t="shared" si="0"/>
        <v/>
      </c>
      <c r="D9" s="222"/>
      <c r="E9" s="163"/>
      <c r="F9" s="113"/>
      <c r="G9" s="170"/>
      <c r="H9" s="101"/>
      <c r="I9" s="101"/>
      <c r="J9" s="134"/>
    </row>
    <row r="10" spans="1:11" ht="24.95" customHeight="1">
      <c r="A10" s="122"/>
      <c r="B10" s="122"/>
      <c r="C10" s="219" t="str">
        <f t="shared" si="0"/>
        <v/>
      </c>
      <c r="D10" s="220"/>
      <c r="E10" s="162"/>
      <c r="F10" s="112"/>
      <c r="G10" s="169"/>
      <c r="H10" s="100"/>
      <c r="I10" s="100"/>
      <c r="J10" s="133"/>
    </row>
    <row r="11" spans="1:11" ht="24.95" customHeight="1">
      <c r="A11" s="123"/>
      <c r="B11" s="123"/>
      <c r="C11" s="221" t="str">
        <f t="shared" si="0"/>
        <v/>
      </c>
      <c r="D11" s="222"/>
      <c r="E11" s="163"/>
      <c r="F11" s="113"/>
      <c r="G11" s="170"/>
      <c r="H11" s="101"/>
      <c r="I11" s="101"/>
      <c r="J11" s="134"/>
    </row>
    <row r="12" spans="1:11" ht="24.95" customHeight="1">
      <c r="A12" s="122"/>
      <c r="B12" s="122"/>
      <c r="C12" s="219" t="str">
        <f t="shared" si="0"/>
        <v/>
      </c>
      <c r="D12" s="220"/>
      <c r="E12" s="162"/>
      <c r="F12" s="112"/>
      <c r="G12" s="169"/>
      <c r="H12" s="100"/>
      <c r="I12" s="100"/>
      <c r="J12" s="133"/>
    </row>
    <row r="13" spans="1:11" ht="24.95" customHeight="1">
      <c r="A13" s="123"/>
      <c r="B13" s="123"/>
      <c r="C13" s="221" t="str">
        <f t="shared" si="0"/>
        <v/>
      </c>
      <c r="D13" s="222"/>
      <c r="E13" s="163"/>
      <c r="F13" s="113"/>
      <c r="G13" s="170"/>
      <c r="H13" s="101"/>
      <c r="I13" s="101"/>
      <c r="J13" s="134"/>
    </row>
    <row r="14" spans="1:11" ht="24.95" customHeight="1">
      <c r="A14" s="122"/>
      <c r="B14" s="122"/>
      <c r="C14" s="219" t="str">
        <f t="shared" si="0"/>
        <v/>
      </c>
      <c r="D14" s="220"/>
      <c r="E14" s="162"/>
      <c r="F14" s="112"/>
      <c r="G14" s="169"/>
      <c r="H14" s="100"/>
      <c r="I14" s="100"/>
      <c r="J14" s="133"/>
    </row>
    <row r="15" spans="1:11" ht="24.95" customHeight="1">
      <c r="A15" s="123"/>
      <c r="B15" s="123"/>
      <c r="C15" s="221" t="str">
        <f t="shared" si="0"/>
        <v/>
      </c>
      <c r="D15" s="222"/>
      <c r="E15" s="163"/>
      <c r="F15" s="113"/>
      <c r="G15" s="170"/>
      <c r="H15" s="101"/>
      <c r="I15" s="101"/>
      <c r="J15" s="134"/>
    </row>
    <row r="16" spans="1:11" ht="24.95" customHeight="1">
      <c r="A16" s="122"/>
      <c r="B16" s="122"/>
      <c r="C16" s="219" t="str">
        <f t="shared" si="0"/>
        <v/>
      </c>
      <c r="D16" s="220"/>
      <c r="E16" s="162"/>
      <c r="F16" s="112"/>
      <c r="G16" s="169"/>
      <c r="H16" s="100"/>
      <c r="I16" s="100"/>
      <c r="J16" s="133"/>
    </row>
    <row r="17" spans="1:10" ht="24.95" customHeight="1">
      <c r="A17" s="123"/>
      <c r="B17" s="123"/>
      <c r="C17" s="221" t="str">
        <f t="shared" si="0"/>
        <v/>
      </c>
      <c r="D17" s="222"/>
      <c r="E17" s="163"/>
      <c r="F17" s="113"/>
      <c r="G17" s="170"/>
      <c r="H17" s="101"/>
      <c r="I17" s="101"/>
      <c r="J17" s="134"/>
    </row>
    <row r="18" spans="1:10" ht="24.95" customHeight="1">
      <c r="A18" s="122"/>
      <c r="B18" s="122"/>
      <c r="C18" s="219" t="str">
        <f t="shared" si="0"/>
        <v/>
      </c>
      <c r="D18" s="220"/>
      <c r="E18" s="162"/>
      <c r="F18" s="112"/>
      <c r="G18" s="169"/>
      <c r="H18" s="100"/>
      <c r="I18" s="100"/>
      <c r="J18" s="133"/>
    </row>
    <row r="19" spans="1:10" ht="24.95" customHeight="1">
      <c r="A19" s="123"/>
      <c r="B19" s="123"/>
      <c r="C19" s="221" t="str">
        <f t="shared" si="0"/>
        <v/>
      </c>
      <c r="D19" s="222"/>
      <c r="E19" s="163"/>
      <c r="F19" s="113"/>
      <c r="G19" s="170"/>
      <c r="H19" s="101"/>
      <c r="I19" s="101"/>
      <c r="J19" s="134"/>
    </row>
    <row r="20" spans="1:10" ht="24.95" customHeight="1">
      <c r="A20" s="122"/>
      <c r="B20" s="122"/>
      <c r="C20" s="219" t="str">
        <f t="shared" si="0"/>
        <v/>
      </c>
      <c r="D20" s="220"/>
      <c r="E20" s="162"/>
      <c r="F20" s="112"/>
      <c r="G20" s="169"/>
      <c r="H20" s="100"/>
      <c r="I20" s="100"/>
      <c r="J20" s="133"/>
    </row>
    <row r="21" spans="1:10" ht="24.95" customHeight="1">
      <c r="A21" s="123"/>
      <c r="B21" s="123"/>
      <c r="C21" s="221" t="str">
        <f t="shared" si="0"/>
        <v/>
      </c>
      <c r="D21" s="222"/>
      <c r="E21" s="163"/>
      <c r="F21" s="113"/>
      <c r="G21" s="170"/>
      <c r="H21" s="101"/>
      <c r="I21" s="101"/>
      <c r="J21" s="134"/>
    </row>
    <row r="22" spans="1:10" ht="24.95" customHeight="1">
      <c r="A22" s="122"/>
      <c r="B22" s="122"/>
      <c r="C22" s="219" t="str">
        <f t="shared" si="0"/>
        <v/>
      </c>
      <c r="D22" s="220"/>
      <c r="E22" s="162"/>
      <c r="F22" s="112"/>
      <c r="G22" s="169"/>
      <c r="H22" s="100"/>
      <c r="I22" s="100"/>
      <c r="J22" s="133"/>
    </row>
    <row r="23" spans="1:10" ht="24.95" customHeight="1">
      <c r="A23" s="123"/>
      <c r="B23" s="123"/>
      <c r="C23" s="221" t="str">
        <f t="shared" si="0"/>
        <v/>
      </c>
      <c r="D23" s="222"/>
      <c r="E23" s="163"/>
      <c r="F23" s="113"/>
      <c r="G23" s="170"/>
      <c r="H23" s="101"/>
      <c r="I23" s="101"/>
      <c r="J23" s="134"/>
    </row>
    <row r="24" spans="1:10" ht="24.95" customHeight="1">
      <c r="A24" s="122"/>
      <c r="B24" s="122"/>
      <c r="C24" s="219" t="str">
        <f t="shared" si="0"/>
        <v/>
      </c>
      <c r="D24" s="220"/>
      <c r="E24" s="162"/>
      <c r="F24" s="112"/>
      <c r="G24" s="169"/>
      <c r="H24" s="100"/>
      <c r="I24" s="100"/>
      <c r="J24" s="133"/>
    </row>
    <row r="25" spans="1:10" ht="24.95" customHeight="1">
      <c r="A25" s="123"/>
      <c r="B25" s="123"/>
      <c r="C25" s="221" t="str">
        <f t="shared" si="0"/>
        <v/>
      </c>
      <c r="D25" s="222"/>
      <c r="E25" s="163"/>
      <c r="F25" s="113"/>
      <c r="G25" s="170"/>
      <c r="H25" s="101"/>
      <c r="I25" s="101"/>
      <c r="J25" s="134"/>
    </row>
    <row r="26" spans="1:10" ht="24.95" customHeight="1">
      <c r="A26" s="122"/>
      <c r="B26" s="122"/>
      <c r="C26" s="219" t="str">
        <f t="shared" si="0"/>
        <v/>
      </c>
      <c r="D26" s="220"/>
      <c r="E26" s="162"/>
      <c r="F26" s="112"/>
      <c r="G26" s="169"/>
      <c r="H26" s="100"/>
      <c r="I26" s="100"/>
      <c r="J26" s="133"/>
    </row>
    <row r="27" spans="1:10" ht="5.0999999999999996" customHeight="1">
      <c r="A27" s="102"/>
      <c r="B27" s="102"/>
      <c r="C27" s="102"/>
      <c r="D27" s="102"/>
      <c r="E27" s="185"/>
      <c r="F27" s="186"/>
      <c r="G27" s="103"/>
      <c r="H27" s="103"/>
      <c r="I27" s="103"/>
      <c r="J27" s="102"/>
    </row>
    <row r="28" spans="1:10" ht="24.95" customHeight="1">
      <c r="A28" s="104"/>
      <c r="B28" s="104"/>
      <c r="C28" s="104"/>
      <c r="D28" s="104"/>
      <c r="E28" s="173"/>
      <c r="F28" s="104"/>
      <c r="G28" s="104"/>
      <c r="H28" s="104"/>
      <c r="I28" s="106"/>
      <c r="J28" s="104"/>
    </row>
    <row r="29" spans="1:10">
      <c r="G29" s="97"/>
      <c r="H29" s="97"/>
      <c r="I29" s="97"/>
    </row>
    <row r="30" spans="1:10">
      <c r="G30" s="97"/>
      <c r="H30" s="97"/>
      <c r="I30" s="97"/>
    </row>
    <row r="31" spans="1:10">
      <c r="G31" s="97"/>
      <c r="H31" s="97"/>
      <c r="I31" s="97"/>
    </row>
    <row r="32" spans="1:10">
      <c r="G32" s="97"/>
      <c r="H32" s="97"/>
      <c r="I32" s="97"/>
    </row>
    <row r="33" spans="7:9">
      <c r="G33" s="97"/>
      <c r="H33" s="97"/>
      <c r="I33" s="97"/>
    </row>
    <row r="34" spans="7:9">
      <c r="G34" s="97"/>
      <c r="H34" s="97"/>
      <c r="I34" s="97"/>
    </row>
    <row r="35" spans="7:9">
      <c r="G35" s="97"/>
      <c r="H35" s="97"/>
      <c r="I35" s="97"/>
    </row>
  </sheetData>
  <mergeCells count="29">
    <mergeCell ref="C24:D24"/>
    <mergeCell ref="C25:D25"/>
    <mergeCell ref="C26:D26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9:D9"/>
    <mergeCell ref="C10:D10"/>
    <mergeCell ref="C11:D11"/>
    <mergeCell ref="C12:D12"/>
    <mergeCell ref="C13:D13"/>
    <mergeCell ref="C4:D4"/>
    <mergeCell ref="C5:D5"/>
    <mergeCell ref="C6:D6"/>
    <mergeCell ref="C7:D7"/>
    <mergeCell ref="C8:D8"/>
    <mergeCell ref="H2:J2"/>
    <mergeCell ref="A1:A2"/>
    <mergeCell ref="D1:D2"/>
    <mergeCell ref="E1:G2"/>
    <mergeCell ref="C3:D3"/>
    <mergeCell ref="B1:C2"/>
  </mergeCells>
  <phoneticPr fontId="1"/>
  <conditionalFormatting sqref="F1:F27 F29:F1048576">
    <cfRule type="expression" dxfId="29" priority="1">
      <formula>G1&gt;INT(G1)</formula>
    </cfRule>
    <cfRule type="expression" dxfId="28" priority="2" stopIfTrue="1">
      <formula>G1=INT(G1)</formula>
    </cfRule>
  </conditionalFormatting>
  <printOptions horizontalCentered="1"/>
  <pageMargins left="0.70866141732283472" right="0.70866141732283472" top="0.74803149606299213" bottom="0.39370078740157483" header="0.31496062992125984" footer="0.31496062992125984"/>
  <pageSetup paperSize="9" scale="81" orientation="landscape" horizontalDpi="300" verticalDpi="300" r:id="rId1"/>
  <colBreaks count="1" manualBreakCount="1">
    <brk id="10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N40"/>
  <sheetViews>
    <sheetView showGridLines="0" zoomScaleNormal="100" workbookViewId="0"/>
  </sheetViews>
  <sheetFormatPr defaultRowHeight="15.75"/>
  <cols>
    <col min="1" max="1" width="3.625" style="78" customWidth="1"/>
    <col min="2" max="4" width="4.625" style="78" customWidth="1"/>
    <col min="5" max="5" width="10.625" style="78" customWidth="1"/>
    <col min="6" max="6" width="8" style="78" customWidth="1"/>
    <col min="7" max="7" width="5.125" style="78" customWidth="1"/>
    <col min="8" max="8" width="10.625" style="160" customWidth="1"/>
    <col min="9" max="9" width="4.625" style="164" customWidth="1"/>
    <col min="10" max="10" width="4.625" style="78" customWidth="1"/>
    <col min="11" max="11" width="11.875" style="78" customWidth="1"/>
    <col min="12" max="12" width="8.625" style="78" customWidth="1"/>
    <col min="13" max="13" width="10.625" style="78" customWidth="1"/>
    <col min="14" max="14" width="5.625" style="78" customWidth="1"/>
    <col min="15" max="16" width="0" style="78" hidden="1" customWidth="1"/>
    <col min="17" max="16384" width="9" style="78"/>
  </cols>
  <sheetData>
    <row r="1" spans="2:14">
      <c r="G1" s="242" t="s">
        <v>98</v>
      </c>
      <c r="H1" s="242"/>
      <c r="I1" s="242"/>
      <c r="J1" s="242"/>
      <c r="L1" s="107" t="s">
        <v>10</v>
      </c>
      <c r="M1" s="217">
        <f>GokeiSeikyuNo</f>
        <v>12345678</v>
      </c>
      <c r="N1" s="217"/>
    </row>
    <row r="2" spans="2:14" ht="16.5" thickBot="1">
      <c r="G2" s="243"/>
      <c r="H2" s="243"/>
      <c r="I2" s="243"/>
      <c r="J2" s="243"/>
      <c r="L2" s="241">
        <f>SeikyuOutDate_Text</f>
        <v>43100</v>
      </c>
      <c r="M2" s="241"/>
      <c r="N2" s="241"/>
    </row>
    <row r="3" spans="2:14" ht="16.5" thickTop="1"/>
    <row r="4" spans="2:14" ht="30.75" customHeight="1">
      <c r="B4" s="233" t="str">
        <f>Kokyakumei_Keisyo</f>
        <v xml:space="preserve">▲▲▲▲建設株式会社 </v>
      </c>
      <c r="C4" s="233"/>
      <c r="D4" s="233"/>
      <c r="E4" s="233"/>
      <c r="F4" s="233"/>
      <c r="G4" s="233"/>
      <c r="H4" s="233"/>
      <c r="I4" s="233"/>
    </row>
    <row r="5" spans="2:14">
      <c r="B5" s="239" t="str">
        <f>KokyakuTantosyamei_Text</f>
        <v>幸　由美子　様</v>
      </c>
      <c r="C5" s="198"/>
      <c r="D5" s="198"/>
      <c r="E5" s="198"/>
      <c r="F5" s="198"/>
      <c r="G5" s="198"/>
      <c r="H5" s="198"/>
      <c r="I5" s="198"/>
    </row>
    <row r="6" spans="2:14" ht="9.9499999999999993" customHeight="1"/>
    <row r="7" spans="2:14" ht="15" customHeight="1">
      <c r="B7" s="104" t="s">
        <v>11</v>
      </c>
    </row>
    <row r="8" spans="2:14" ht="20.100000000000001" customHeight="1">
      <c r="B8" s="157" t="str">
        <f>DispKeigenRate_Text</f>
        <v>8%対象合計</v>
      </c>
      <c r="C8" s="157"/>
      <c r="D8" s="157"/>
      <c r="E8" s="200">
        <f>IF(DispKeigenRate="","",KeigenObjTotal)</f>
        <v>1000000</v>
      </c>
      <c r="F8" s="201"/>
      <c r="G8" s="201"/>
      <c r="H8" s="201"/>
    </row>
    <row r="9" spans="2:14" ht="15" customHeight="1">
      <c r="B9" s="157" t="str">
        <f>IF(DispKeigenRate="","","上記消費税")</f>
        <v>上記消費税</v>
      </c>
      <c r="C9" s="157"/>
      <c r="D9" s="157"/>
      <c r="E9" s="200">
        <f>IF(DispKeigenRate="","",KeigenTotal)</f>
        <v>80000</v>
      </c>
      <c r="F9" s="201"/>
      <c r="G9" s="201"/>
      <c r="H9" s="201"/>
      <c r="I9" s="108"/>
    </row>
    <row r="10" spans="2:14" ht="15" customHeight="1">
      <c r="B10" s="157" t="str">
        <f>IF(TaxCalType=0,"請求工事金額",IF(DispHyojunRate&lt;&gt;"",DispHyojunRate_Text,""))</f>
        <v>10%対象合計</v>
      </c>
      <c r="C10" s="157"/>
      <c r="D10" s="157"/>
      <c r="E10" s="200">
        <f>IF(TaxCalType=0,ZeibetuSeikyuGokeiKingaku,IF(DispHyojunRate="","",HyojunObjTotal))</f>
        <v>1000000</v>
      </c>
      <c r="F10" s="201"/>
      <c r="G10" s="201"/>
      <c r="H10" s="201"/>
      <c r="I10" s="165"/>
    </row>
    <row r="11" spans="2:14" ht="15" customHeight="1">
      <c r="B11" s="157" t="str">
        <f>IF(TaxCalType=0,DispShohizeiRate_Text,IF($B$10&lt;&gt;"","上記消費税",""))</f>
        <v>上記消費税</v>
      </c>
      <c r="C11" s="157"/>
      <c r="D11" s="157"/>
      <c r="E11" s="200">
        <f>IF($B$11="","",IF($B$11="上記消費税",HyojunTotal,SyohiZeiKingaku))</f>
        <v>100000</v>
      </c>
      <c r="F11" s="201"/>
      <c r="G11" s="201"/>
      <c r="H11" s="201"/>
      <c r="I11" s="165"/>
    </row>
    <row r="12" spans="2:14" ht="20.100000000000001" customHeight="1">
      <c r="B12" s="159" t="s">
        <v>109</v>
      </c>
      <c r="C12" s="155"/>
      <c r="D12" s="155"/>
      <c r="E12" s="223">
        <f>ZeikomiSeikyuGokeiKingaku</f>
        <v>10800000</v>
      </c>
      <c r="F12" s="203"/>
      <c r="G12" s="203"/>
      <c r="H12" s="203"/>
      <c r="I12" s="165"/>
    </row>
    <row r="13" spans="2:14" ht="9.9499999999999993" customHeight="1">
      <c r="B13"/>
      <c r="C13"/>
      <c r="D13"/>
      <c r="E13"/>
      <c r="F13"/>
      <c r="G13"/>
      <c r="H13" s="161"/>
      <c r="I13" s="165"/>
    </row>
    <row r="14" spans="2:14" ht="16.5">
      <c r="B14" s="192" t="str">
        <f>IF(Biko_Text ="","備考：", "備考："&amp; Biko_Text)</f>
        <v>備考：(備考)</v>
      </c>
      <c r="C14" s="192"/>
      <c r="D14" s="192"/>
      <c r="E14" s="192"/>
      <c r="F14" s="192"/>
      <c r="G14" s="192"/>
      <c r="H14" s="192"/>
      <c r="I14" s="166"/>
    </row>
    <row r="15" spans="2:14">
      <c r="B15" s="104" t="s">
        <v>12</v>
      </c>
      <c r="J15" s="168"/>
    </row>
    <row r="16" spans="2:14" s="104" customFormat="1" ht="24.95" customHeight="1">
      <c r="B16" s="111" t="s">
        <v>6</v>
      </c>
      <c r="C16" s="226" t="s">
        <v>24</v>
      </c>
      <c r="D16" s="227"/>
      <c r="E16" s="226" t="str">
        <f xml:space="preserve"> Komokumei_Text</f>
        <v>工事件名</v>
      </c>
      <c r="F16" s="237"/>
      <c r="G16" s="238"/>
      <c r="H16" s="171" t="s">
        <v>110</v>
      </c>
      <c r="I16" s="111" t="s">
        <v>111</v>
      </c>
      <c r="J16" s="167" t="s">
        <v>112</v>
      </c>
      <c r="K16" s="111" t="s">
        <v>3</v>
      </c>
      <c r="L16" s="172" t="str">
        <f>IF(TaxCalType=1,"参考:消費税","消費税")</f>
        <v>参考:消費税</v>
      </c>
      <c r="M16" s="226" t="s">
        <v>5</v>
      </c>
      <c r="N16" s="227"/>
    </row>
    <row r="17" spans="2:14" ht="24.95" customHeight="1">
      <c r="B17" s="122"/>
      <c r="C17" s="225"/>
      <c r="D17" s="225"/>
      <c r="E17" s="234" t="str">
        <f t="shared" ref="E17:E35" si="0">IF(O17="","",O17 &amp; CHAR(10)) &amp; P17</f>
        <v/>
      </c>
      <c r="F17" s="235"/>
      <c r="G17" s="236"/>
      <c r="H17" s="162"/>
      <c r="I17" s="112"/>
      <c r="J17" s="169"/>
      <c r="K17" s="100"/>
      <c r="L17" s="100"/>
      <c r="M17" s="228"/>
      <c r="N17" s="228"/>
    </row>
    <row r="18" spans="2:14" ht="24.95" customHeight="1">
      <c r="B18" s="123"/>
      <c r="C18" s="224"/>
      <c r="D18" s="224"/>
      <c r="E18" s="230" t="str">
        <f t="shared" si="0"/>
        <v/>
      </c>
      <c r="F18" s="231"/>
      <c r="G18" s="232"/>
      <c r="H18" s="163"/>
      <c r="I18" s="113"/>
      <c r="J18" s="170"/>
      <c r="K18" s="101"/>
      <c r="L18" s="101"/>
      <c r="M18" s="229"/>
      <c r="N18" s="229"/>
    </row>
    <row r="19" spans="2:14" ht="24.95" customHeight="1">
      <c r="B19" s="122"/>
      <c r="C19" s="225"/>
      <c r="D19" s="225"/>
      <c r="E19" s="234" t="str">
        <f t="shared" si="0"/>
        <v/>
      </c>
      <c r="F19" s="235"/>
      <c r="G19" s="236"/>
      <c r="H19" s="162"/>
      <c r="I19" s="112"/>
      <c r="J19" s="169"/>
      <c r="K19" s="100"/>
      <c r="L19" s="100"/>
      <c r="M19" s="228"/>
      <c r="N19" s="228"/>
    </row>
    <row r="20" spans="2:14" ht="24.95" customHeight="1">
      <c r="B20" s="123"/>
      <c r="C20" s="224"/>
      <c r="D20" s="224"/>
      <c r="E20" s="230" t="str">
        <f t="shared" si="0"/>
        <v/>
      </c>
      <c r="F20" s="231"/>
      <c r="G20" s="232"/>
      <c r="H20" s="163"/>
      <c r="I20" s="113"/>
      <c r="J20" s="170"/>
      <c r="K20" s="101"/>
      <c r="L20" s="101"/>
      <c r="M20" s="229"/>
      <c r="N20" s="229"/>
    </row>
    <row r="21" spans="2:14" ht="24.95" customHeight="1">
      <c r="B21" s="122"/>
      <c r="C21" s="225"/>
      <c r="D21" s="225"/>
      <c r="E21" s="234" t="str">
        <f t="shared" si="0"/>
        <v/>
      </c>
      <c r="F21" s="235"/>
      <c r="G21" s="236"/>
      <c r="H21" s="162"/>
      <c r="I21" s="112"/>
      <c r="J21" s="169"/>
      <c r="K21" s="100"/>
      <c r="L21" s="100"/>
      <c r="M21" s="228"/>
      <c r="N21" s="228"/>
    </row>
    <row r="22" spans="2:14" ht="24.95" customHeight="1">
      <c r="B22" s="123"/>
      <c r="C22" s="224"/>
      <c r="D22" s="224"/>
      <c r="E22" s="230" t="str">
        <f t="shared" si="0"/>
        <v/>
      </c>
      <c r="F22" s="231"/>
      <c r="G22" s="232"/>
      <c r="H22" s="163"/>
      <c r="I22" s="113"/>
      <c r="J22" s="170"/>
      <c r="K22" s="101"/>
      <c r="L22" s="101"/>
      <c r="M22" s="229"/>
      <c r="N22" s="229"/>
    </row>
    <row r="23" spans="2:14" ht="24.95" customHeight="1">
      <c r="B23" s="122"/>
      <c r="C23" s="225"/>
      <c r="D23" s="225"/>
      <c r="E23" s="234" t="str">
        <f t="shared" si="0"/>
        <v/>
      </c>
      <c r="F23" s="235"/>
      <c r="G23" s="236"/>
      <c r="H23" s="162"/>
      <c r="I23" s="112"/>
      <c r="J23" s="169"/>
      <c r="K23" s="100"/>
      <c r="L23" s="100"/>
      <c r="M23" s="228"/>
      <c r="N23" s="228"/>
    </row>
    <row r="24" spans="2:14" ht="24.95" customHeight="1">
      <c r="B24" s="123"/>
      <c r="C24" s="224"/>
      <c r="D24" s="224"/>
      <c r="E24" s="230" t="str">
        <f t="shared" si="0"/>
        <v/>
      </c>
      <c r="F24" s="231"/>
      <c r="G24" s="232"/>
      <c r="H24" s="163"/>
      <c r="I24" s="113"/>
      <c r="J24" s="170"/>
      <c r="K24" s="101"/>
      <c r="L24" s="101"/>
      <c r="M24" s="229"/>
      <c r="N24" s="229"/>
    </row>
    <row r="25" spans="2:14" ht="24.95" customHeight="1">
      <c r="B25" s="122"/>
      <c r="C25" s="225"/>
      <c r="D25" s="225"/>
      <c r="E25" s="234" t="str">
        <f t="shared" si="0"/>
        <v/>
      </c>
      <c r="F25" s="235"/>
      <c r="G25" s="236"/>
      <c r="H25" s="162"/>
      <c r="I25" s="112"/>
      <c r="J25" s="169"/>
      <c r="K25" s="100"/>
      <c r="L25" s="100"/>
      <c r="M25" s="228"/>
      <c r="N25" s="228"/>
    </row>
    <row r="26" spans="2:14" ht="24.95" customHeight="1">
      <c r="B26" s="123"/>
      <c r="C26" s="224"/>
      <c r="D26" s="224"/>
      <c r="E26" s="230" t="str">
        <f t="shared" si="0"/>
        <v/>
      </c>
      <c r="F26" s="231"/>
      <c r="G26" s="232"/>
      <c r="H26" s="163"/>
      <c r="I26" s="113"/>
      <c r="J26" s="170"/>
      <c r="K26" s="101"/>
      <c r="L26" s="101"/>
      <c r="M26" s="229"/>
      <c r="N26" s="229"/>
    </row>
    <row r="27" spans="2:14" ht="24.95" customHeight="1">
      <c r="B27" s="122"/>
      <c r="C27" s="225"/>
      <c r="D27" s="225"/>
      <c r="E27" s="234" t="str">
        <f t="shared" si="0"/>
        <v/>
      </c>
      <c r="F27" s="235"/>
      <c r="G27" s="236"/>
      <c r="H27" s="162"/>
      <c r="I27" s="112"/>
      <c r="J27" s="169"/>
      <c r="K27" s="100"/>
      <c r="L27" s="100"/>
      <c r="M27" s="228"/>
      <c r="N27" s="228"/>
    </row>
    <row r="28" spans="2:14" ht="24.95" customHeight="1">
      <c r="B28" s="123"/>
      <c r="C28" s="224"/>
      <c r="D28" s="224"/>
      <c r="E28" s="230" t="str">
        <f t="shared" si="0"/>
        <v/>
      </c>
      <c r="F28" s="231"/>
      <c r="G28" s="232"/>
      <c r="H28" s="163"/>
      <c r="I28" s="113"/>
      <c r="J28" s="170"/>
      <c r="K28" s="101"/>
      <c r="L28" s="101"/>
      <c r="M28" s="229"/>
      <c r="N28" s="229"/>
    </row>
    <row r="29" spans="2:14" ht="24.95" customHeight="1">
      <c r="B29" s="122"/>
      <c r="C29" s="225"/>
      <c r="D29" s="225"/>
      <c r="E29" s="234" t="str">
        <f t="shared" si="0"/>
        <v/>
      </c>
      <c r="F29" s="235"/>
      <c r="G29" s="236"/>
      <c r="H29" s="162"/>
      <c r="I29" s="112"/>
      <c r="J29" s="169"/>
      <c r="K29" s="100"/>
      <c r="L29" s="100"/>
      <c r="M29" s="228"/>
      <c r="N29" s="228"/>
    </row>
    <row r="30" spans="2:14" ht="24.95" customHeight="1">
      <c r="B30" s="123"/>
      <c r="C30" s="224"/>
      <c r="D30" s="224"/>
      <c r="E30" s="230" t="str">
        <f t="shared" si="0"/>
        <v/>
      </c>
      <c r="F30" s="231"/>
      <c r="G30" s="232"/>
      <c r="H30" s="163"/>
      <c r="I30" s="113"/>
      <c r="J30" s="170"/>
      <c r="K30" s="101"/>
      <c r="L30" s="101"/>
      <c r="M30" s="229"/>
      <c r="N30" s="229"/>
    </row>
    <row r="31" spans="2:14" ht="24.95" customHeight="1">
      <c r="B31" s="122"/>
      <c r="C31" s="225"/>
      <c r="D31" s="225"/>
      <c r="E31" s="234" t="str">
        <f t="shared" si="0"/>
        <v/>
      </c>
      <c r="F31" s="235"/>
      <c r="G31" s="236"/>
      <c r="H31" s="162"/>
      <c r="I31" s="112"/>
      <c r="J31" s="169"/>
      <c r="K31" s="100"/>
      <c r="L31" s="100"/>
      <c r="M31" s="228"/>
      <c r="N31" s="228"/>
    </row>
    <row r="32" spans="2:14" ht="24.95" customHeight="1">
      <c r="B32" s="123"/>
      <c r="C32" s="224"/>
      <c r="D32" s="224"/>
      <c r="E32" s="230" t="str">
        <f t="shared" si="0"/>
        <v/>
      </c>
      <c r="F32" s="231"/>
      <c r="G32" s="232"/>
      <c r="H32" s="163"/>
      <c r="I32" s="113"/>
      <c r="J32" s="170"/>
      <c r="K32" s="101"/>
      <c r="L32" s="101"/>
      <c r="M32" s="229"/>
      <c r="N32" s="229"/>
    </row>
    <row r="33" spans="2:14" ht="24.95" customHeight="1">
      <c r="B33" s="122"/>
      <c r="C33" s="225"/>
      <c r="D33" s="225"/>
      <c r="E33" s="234" t="str">
        <f t="shared" si="0"/>
        <v/>
      </c>
      <c r="F33" s="235"/>
      <c r="G33" s="236"/>
      <c r="H33" s="162"/>
      <c r="I33" s="112"/>
      <c r="J33" s="169"/>
      <c r="K33" s="100"/>
      <c r="L33" s="100"/>
      <c r="M33" s="228"/>
      <c r="N33" s="228"/>
    </row>
    <row r="34" spans="2:14" ht="24.95" customHeight="1">
      <c r="B34" s="123"/>
      <c r="C34" s="224"/>
      <c r="D34" s="224"/>
      <c r="E34" s="230" t="str">
        <f t="shared" si="0"/>
        <v/>
      </c>
      <c r="F34" s="231"/>
      <c r="G34" s="232"/>
      <c r="H34" s="163"/>
      <c r="I34" s="113"/>
      <c r="J34" s="170"/>
      <c r="K34" s="101"/>
      <c r="L34" s="101"/>
      <c r="M34" s="229"/>
      <c r="N34" s="229"/>
    </row>
    <row r="35" spans="2:14" ht="24.95" customHeight="1">
      <c r="B35" s="122"/>
      <c r="C35" s="225"/>
      <c r="D35" s="225"/>
      <c r="E35" s="234" t="str">
        <f t="shared" si="0"/>
        <v/>
      </c>
      <c r="F35" s="235"/>
      <c r="G35" s="236"/>
      <c r="H35" s="162"/>
      <c r="I35" s="112"/>
      <c r="J35" s="169"/>
      <c r="K35" s="100"/>
      <c r="L35" s="100"/>
      <c r="M35" s="228"/>
      <c r="N35" s="228"/>
    </row>
    <row r="36" spans="2:14" ht="24.95" customHeight="1"/>
    <row r="37" spans="2:14" ht="15" customHeight="1">
      <c r="B37" s="78" t="s">
        <v>13</v>
      </c>
    </row>
    <row r="38" spans="2:14">
      <c r="B38" s="78" t="s">
        <v>14</v>
      </c>
      <c r="D38" s="240" t="str">
        <f>Bankmei1</f>
        <v>三菱東京UFJ銀行</v>
      </c>
      <c r="E38" s="240"/>
      <c r="F38" s="240" t="str">
        <f>Sitenmei1</f>
        <v>新宿支店</v>
      </c>
      <c r="G38" s="240"/>
      <c r="H38" s="160" t="str">
        <f>KozaSyubetu1 &amp; "　" &amp; KozaNo1</f>
        <v>当座　0000000</v>
      </c>
      <c r="I38" s="137"/>
      <c r="J38" s="137"/>
      <c r="K38" s="240" t="str">
        <f>Meigininmei1</f>
        <v>カ）プラスバイプラス</v>
      </c>
      <c r="L38" s="240"/>
      <c r="M38" s="240"/>
      <c r="N38" s="240"/>
    </row>
    <row r="39" spans="2:14">
      <c r="D39" s="240" t="str">
        <f>Bankmei2</f>
        <v>楽天銀行</v>
      </c>
      <c r="E39" s="240"/>
      <c r="F39" s="240" t="str">
        <f>Sitenmei2</f>
        <v>本店営業部</v>
      </c>
      <c r="G39" s="240"/>
      <c r="H39" s="160" t="str">
        <f>KozaSyubetu2 &amp; "　" &amp; KozaNo2</f>
        <v>普通　3141592</v>
      </c>
      <c r="I39" s="137"/>
      <c r="J39" s="137"/>
      <c r="K39" s="240" t="str">
        <f>Meigininmei2</f>
        <v>カ）プラスバイプラス</v>
      </c>
      <c r="L39" s="240"/>
      <c r="M39" s="240"/>
      <c r="N39" s="120"/>
    </row>
    <row r="40" spans="2:14">
      <c r="D40" s="240" t="str">
        <f>Bankmei3</f>
        <v>ぐんまみらい信用組合</v>
      </c>
      <c r="E40" s="240"/>
      <c r="F40" s="240" t="str">
        <f>Sitenmei3</f>
        <v>ぐんまみらいセンター</v>
      </c>
      <c r="G40" s="240"/>
      <c r="H40" s="160" t="str">
        <f>KozaSyubetu3 &amp; "　" &amp; KozaNo3</f>
        <v>普通　1234567</v>
      </c>
      <c r="I40" s="137"/>
      <c r="J40" s="137"/>
      <c r="K40" s="240" t="str">
        <f>Meigininmei3</f>
        <v>カ）プラスバイプラス</v>
      </c>
      <c r="L40" s="240"/>
      <c r="M40" s="240"/>
      <c r="N40" s="240"/>
    </row>
  </sheetData>
  <mergeCells count="80">
    <mergeCell ref="K38:N38"/>
    <mergeCell ref="K39:M39"/>
    <mergeCell ref="K40:N40"/>
    <mergeCell ref="M31:N31"/>
    <mergeCell ref="M32:N32"/>
    <mergeCell ref="M33:N33"/>
    <mergeCell ref="M28:N28"/>
    <mergeCell ref="M29:N29"/>
    <mergeCell ref="M30:N30"/>
    <mergeCell ref="M34:N34"/>
    <mergeCell ref="M35:N35"/>
    <mergeCell ref="F40:G40"/>
    <mergeCell ref="F38:G38"/>
    <mergeCell ref="F39:G39"/>
    <mergeCell ref="D38:E38"/>
    <mergeCell ref="E29:G29"/>
    <mergeCell ref="E30:G30"/>
    <mergeCell ref="E35:G35"/>
    <mergeCell ref="E34:G34"/>
    <mergeCell ref="C35:D35"/>
    <mergeCell ref="E32:G32"/>
    <mergeCell ref="E33:G33"/>
    <mergeCell ref="D40:E40"/>
    <mergeCell ref="L2:N2"/>
    <mergeCell ref="E27:G27"/>
    <mergeCell ref="E24:G24"/>
    <mergeCell ref="E25:G25"/>
    <mergeCell ref="E26:G26"/>
    <mergeCell ref="M26:N26"/>
    <mergeCell ref="M27:N27"/>
    <mergeCell ref="M24:N24"/>
    <mergeCell ref="M25:N25"/>
    <mergeCell ref="E22:G22"/>
    <mergeCell ref="E23:G23"/>
    <mergeCell ref="M22:N22"/>
    <mergeCell ref="M23:N23"/>
    <mergeCell ref="E28:G28"/>
    <mergeCell ref="G1:J2"/>
    <mergeCell ref="E16:G16"/>
    <mergeCell ref="E17:G17"/>
    <mergeCell ref="B14:H14"/>
    <mergeCell ref="B5:I5"/>
    <mergeCell ref="D39:E39"/>
    <mergeCell ref="E31:G31"/>
    <mergeCell ref="C34:D34"/>
    <mergeCell ref="C28:D28"/>
    <mergeCell ref="C29:D29"/>
    <mergeCell ref="C30:D30"/>
    <mergeCell ref="C25:D25"/>
    <mergeCell ref="C26:D26"/>
    <mergeCell ref="C27:D27"/>
    <mergeCell ref="C31:D31"/>
    <mergeCell ref="C19:D19"/>
    <mergeCell ref="C20:D20"/>
    <mergeCell ref="C21:D21"/>
    <mergeCell ref="M16:N16"/>
    <mergeCell ref="M17:N17"/>
    <mergeCell ref="M18:N18"/>
    <mergeCell ref="M19:N19"/>
    <mergeCell ref="M20:N20"/>
    <mergeCell ref="M21:N21"/>
    <mergeCell ref="E18:G18"/>
    <mergeCell ref="E21:G21"/>
    <mergeCell ref="C16:D16"/>
    <mergeCell ref="C17:D17"/>
    <mergeCell ref="C18:D18"/>
    <mergeCell ref="E19:G19"/>
    <mergeCell ref="E20:G20"/>
    <mergeCell ref="C32:D32"/>
    <mergeCell ref="C33:D33"/>
    <mergeCell ref="C22:D22"/>
    <mergeCell ref="C23:D23"/>
    <mergeCell ref="C24:D24"/>
    <mergeCell ref="E10:H10"/>
    <mergeCell ref="E11:H11"/>
    <mergeCell ref="E12:H12"/>
    <mergeCell ref="E9:H9"/>
    <mergeCell ref="M1:N1"/>
    <mergeCell ref="E8:H8"/>
    <mergeCell ref="B4:I4"/>
  </mergeCells>
  <phoneticPr fontId="1"/>
  <conditionalFormatting sqref="B8:H11">
    <cfRule type="expression" dxfId="27" priority="1">
      <formula>$B8&lt;&gt;""</formula>
    </cfRule>
  </conditionalFormatting>
  <conditionalFormatting sqref="I1:I1048576">
    <cfRule type="expression" dxfId="26" priority="2">
      <formula>I1&gt;INT(I1)</formula>
    </cfRule>
    <cfRule type="expression" dxfId="25" priority="3">
      <formula>I1=INT(I1)</formula>
    </cfRule>
  </conditionalFormatting>
  <conditionalFormatting sqref="A6">
    <cfRule type="expression" dxfId="24" priority="4">
      <formula>A6&gt;INT(A6)</formula>
    </cfRule>
    <cfRule type="expression" dxfId="23" priority="5">
      <formula>A6=INT(A6)</formula>
    </cfRule>
  </conditionalFormatting>
  <conditionalFormatting sqref="A7:A11">
    <cfRule type="expression" dxfId="22" priority="6">
      <formula>A7&gt;INT(A7)</formula>
    </cfRule>
    <cfRule type="expression" dxfId="21" priority="7">
      <formula>A7=INT(A7)</formula>
    </cfRule>
  </conditionalFormatting>
  <conditionalFormatting sqref="A12:A13">
    <cfRule type="expression" dxfId="20" priority="8">
      <formula>A12&gt;INT(A12)</formula>
    </cfRule>
    <cfRule type="expression" dxfId="19" priority="9">
      <formula>A12=INT(A12)</formula>
    </cfRule>
  </conditionalFormatting>
  <conditionalFormatting sqref="J3 L3">
    <cfRule type="expression" dxfId="18" priority="10">
      <formula>J3&gt;INT(J3)</formula>
    </cfRule>
    <cfRule type="expression" dxfId="17" priority="11" stopIfTrue="1">
      <formula>J3=INT(J3)</formula>
    </cfRule>
  </conditionalFormatting>
  <printOptions horizontalCentered="1"/>
  <pageMargins left="0.23622047244094491" right="0.23622047244094491" top="0.74803149606299213" bottom="0.3937007874015748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N34"/>
  <sheetViews>
    <sheetView showGridLines="0" zoomScaleNormal="100" workbookViewId="0"/>
  </sheetViews>
  <sheetFormatPr defaultRowHeight="15.75"/>
  <cols>
    <col min="1" max="1" width="3.625" style="78" customWidth="1"/>
    <col min="2" max="4" width="4.625" style="78" customWidth="1"/>
    <col min="5" max="5" width="10.625" style="78" customWidth="1"/>
    <col min="6" max="6" width="8" style="78" customWidth="1"/>
    <col min="7" max="7" width="5.125" style="78" customWidth="1"/>
    <col min="8" max="8" width="10.625" style="160" customWidth="1"/>
    <col min="9" max="9" width="4.625" style="164" customWidth="1"/>
    <col min="10" max="10" width="4.625" style="78" customWidth="1"/>
    <col min="11" max="11" width="11.875" style="78" customWidth="1"/>
    <col min="12" max="12" width="8.625" style="78" customWidth="1"/>
    <col min="13" max="13" width="10.625" style="78" customWidth="1"/>
    <col min="14" max="14" width="5.625" style="78" customWidth="1"/>
    <col min="15" max="16" width="0" style="78" hidden="1" customWidth="1"/>
    <col min="17" max="16384" width="9" style="78"/>
  </cols>
  <sheetData>
    <row r="1" spans="2:14">
      <c r="L1" s="107" t="s">
        <v>10</v>
      </c>
      <c r="M1" s="217">
        <f>GokeiSeikyuNo</f>
        <v>12345678</v>
      </c>
      <c r="N1" s="217"/>
    </row>
    <row r="2" spans="2:14">
      <c r="J2" s="178"/>
      <c r="L2" s="241">
        <f>SeikyuOutDate_Text</f>
        <v>43100</v>
      </c>
      <c r="M2" s="241"/>
      <c r="N2" s="241"/>
    </row>
    <row r="3" spans="2:14" s="104" customFormat="1" ht="24.95" customHeight="1">
      <c r="B3" s="111" t="s">
        <v>6</v>
      </c>
      <c r="C3" s="226" t="s">
        <v>23</v>
      </c>
      <c r="D3" s="227"/>
      <c r="E3" s="226" t="str">
        <f xml:space="preserve"> Komokumei_Text</f>
        <v>工事件名</v>
      </c>
      <c r="F3" s="237"/>
      <c r="G3" s="238"/>
      <c r="H3" s="171" t="s">
        <v>110</v>
      </c>
      <c r="I3" s="111" t="s">
        <v>111</v>
      </c>
      <c r="J3" s="167" t="s">
        <v>112</v>
      </c>
      <c r="K3" s="111" t="s">
        <v>3</v>
      </c>
      <c r="L3" s="172" t="str">
        <f>IF(TaxCalType=1,"参考:消費税","消費税")</f>
        <v>参考:消費税</v>
      </c>
      <c r="M3" s="226" t="s">
        <v>0</v>
      </c>
      <c r="N3" s="227"/>
    </row>
    <row r="4" spans="2:14" ht="24.95" customHeight="1">
      <c r="B4" s="112"/>
      <c r="C4" s="244"/>
      <c r="D4" s="244"/>
      <c r="E4" s="234" t="str">
        <f t="shared" ref="E4:E33" si="0">IF(O4="","",O4 &amp; CHAR(10)) &amp; P4</f>
        <v/>
      </c>
      <c r="F4" s="235"/>
      <c r="G4" s="236"/>
      <c r="H4" s="162"/>
      <c r="I4" s="112"/>
      <c r="J4" s="169"/>
      <c r="K4" s="100"/>
      <c r="L4" s="100"/>
      <c r="M4" s="245"/>
      <c r="N4" s="245"/>
    </row>
    <row r="5" spans="2:14" ht="24.95" customHeight="1">
      <c r="B5" s="113"/>
      <c r="C5" s="246"/>
      <c r="D5" s="246"/>
      <c r="E5" s="230" t="str">
        <f t="shared" si="0"/>
        <v/>
      </c>
      <c r="F5" s="231"/>
      <c r="G5" s="232"/>
      <c r="H5" s="163"/>
      <c r="I5" s="113"/>
      <c r="J5" s="170"/>
      <c r="K5" s="101"/>
      <c r="L5" s="101"/>
      <c r="M5" s="247"/>
      <c r="N5" s="247"/>
    </row>
    <row r="6" spans="2:14" ht="24.95" customHeight="1">
      <c r="B6" s="112"/>
      <c r="C6" s="244"/>
      <c r="D6" s="244"/>
      <c r="E6" s="234" t="str">
        <f t="shared" si="0"/>
        <v/>
      </c>
      <c r="F6" s="235"/>
      <c r="G6" s="236"/>
      <c r="H6" s="162"/>
      <c r="I6" s="112"/>
      <c r="J6" s="169"/>
      <c r="K6" s="100"/>
      <c r="L6" s="100"/>
      <c r="M6" s="245"/>
      <c r="N6" s="245"/>
    </row>
    <row r="7" spans="2:14" ht="24.95" customHeight="1">
      <c r="B7" s="113"/>
      <c r="C7" s="246"/>
      <c r="D7" s="246"/>
      <c r="E7" s="230" t="str">
        <f t="shared" si="0"/>
        <v/>
      </c>
      <c r="F7" s="231"/>
      <c r="G7" s="232"/>
      <c r="H7" s="163"/>
      <c r="I7" s="113"/>
      <c r="J7" s="170"/>
      <c r="K7" s="101"/>
      <c r="L7" s="101"/>
      <c r="M7" s="247"/>
      <c r="N7" s="247"/>
    </row>
    <row r="8" spans="2:14" ht="24.95" customHeight="1">
      <c r="B8" s="112"/>
      <c r="C8" s="244"/>
      <c r="D8" s="244"/>
      <c r="E8" s="234" t="str">
        <f t="shared" si="0"/>
        <v/>
      </c>
      <c r="F8" s="235"/>
      <c r="G8" s="236"/>
      <c r="H8" s="162"/>
      <c r="I8" s="112"/>
      <c r="J8" s="169"/>
      <c r="K8" s="100"/>
      <c r="L8" s="100"/>
      <c r="M8" s="245"/>
      <c r="N8" s="245"/>
    </row>
    <row r="9" spans="2:14" ht="24.95" customHeight="1">
      <c r="B9" s="113"/>
      <c r="C9" s="246"/>
      <c r="D9" s="246"/>
      <c r="E9" s="230" t="str">
        <f t="shared" si="0"/>
        <v/>
      </c>
      <c r="F9" s="231"/>
      <c r="G9" s="232"/>
      <c r="H9" s="163"/>
      <c r="I9" s="113"/>
      <c r="J9" s="170"/>
      <c r="K9" s="101"/>
      <c r="L9" s="101"/>
      <c r="M9" s="247"/>
      <c r="N9" s="247"/>
    </row>
    <row r="10" spans="2:14" ht="24.95" customHeight="1">
      <c r="B10" s="112"/>
      <c r="C10" s="244"/>
      <c r="D10" s="244"/>
      <c r="E10" s="234" t="str">
        <f t="shared" si="0"/>
        <v/>
      </c>
      <c r="F10" s="235"/>
      <c r="G10" s="236"/>
      <c r="H10" s="162"/>
      <c r="I10" s="112"/>
      <c r="J10" s="169"/>
      <c r="K10" s="100"/>
      <c r="L10" s="100"/>
      <c r="M10" s="245"/>
      <c r="N10" s="245"/>
    </row>
    <row r="11" spans="2:14" ht="24.95" customHeight="1">
      <c r="B11" s="113"/>
      <c r="C11" s="246"/>
      <c r="D11" s="246"/>
      <c r="E11" s="230" t="str">
        <f t="shared" si="0"/>
        <v/>
      </c>
      <c r="F11" s="231"/>
      <c r="G11" s="232"/>
      <c r="H11" s="163"/>
      <c r="I11" s="113"/>
      <c r="J11" s="170"/>
      <c r="K11" s="101"/>
      <c r="L11" s="101"/>
      <c r="M11" s="247"/>
      <c r="N11" s="247"/>
    </row>
    <row r="12" spans="2:14" ht="24.95" customHeight="1">
      <c r="B12" s="112"/>
      <c r="C12" s="244"/>
      <c r="D12" s="244"/>
      <c r="E12" s="234" t="str">
        <f t="shared" si="0"/>
        <v/>
      </c>
      <c r="F12" s="235"/>
      <c r="G12" s="236"/>
      <c r="H12" s="162"/>
      <c r="I12" s="112"/>
      <c r="J12" s="169"/>
      <c r="K12" s="100"/>
      <c r="L12" s="100"/>
      <c r="M12" s="245"/>
      <c r="N12" s="245"/>
    </row>
    <row r="13" spans="2:14" ht="24.95" customHeight="1">
      <c r="B13" s="113"/>
      <c r="C13" s="246"/>
      <c r="D13" s="246"/>
      <c r="E13" s="230" t="str">
        <f t="shared" si="0"/>
        <v/>
      </c>
      <c r="F13" s="231"/>
      <c r="G13" s="232"/>
      <c r="H13" s="163"/>
      <c r="I13" s="113"/>
      <c r="J13" s="170"/>
      <c r="K13" s="101"/>
      <c r="L13" s="101"/>
      <c r="M13" s="247"/>
      <c r="N13" s="247"/>
    </row>
    <row r="14" spans="2:14" ht="24.95" customHeight="1">
      <c r="B14" s="112"/>
      <c r="C14" s="244"/>
      <c r="D14" s="244"/>
      <c r="E14" s="234" t="str">
        <f t="shared" si="0"/>
        <v/>
      </c>
      <c r="F14" s="235"/>
      <c r="G14" s="236"/>
      <c r="H14" s="162"/>
      <c r="I14" s="112"/>
      <c r="J14" s="169"/>
      <c r="K14" s="100"/>
      <c r="L14" s="100"/>
      <c r="M14" s="245"/>
      <c r="N14" s="245"/>
    </row>
    <row r="15" spans="2:14" ht="24.95" customHeight="1">
      <c r="B15" s="113"/>
      <c r="C15" s="246"/>
      <c r="D15" s="246"/>
      <c r="E15" s="230" t="str">
        <f t="shared" si="0"/>
        <v/>
      </c>
      <c r="F15" s="231"/>
      <c r="G15" s="232"/>
      <c r="H15" s="163"/>
      <c r="I15" s="113"/>
      <c r="J15" s="170"/>
      <c r="K15" s="101"/>
      <c r="L15" s="101"/>
      <c r="M15" s="247"/>
      <c r="N15" s="247"/>
    </row>
    <row r="16" spans="2:14" ht="24.95" customHeight="1">
      <c r="B16" s="112"/>
      <c r="C16" s="244"/>
      <c r="D16" s="244"/>
      <c r="E16" s="234" t="str">
        <f t="shared" si="0"/>
        <v/>
      </c>
      <c r="F16" s="235"/>
      <c r="G16" s="236"/>
      <c r="H16" s="162"/>
      <c r="I16" s="112"/>
      <c r="J16" s="169"/>
      <c r="K16" s="100"/>
      <c r="L16" s="100"/>
      <c r="M16" s="245"/>
      <c r="N16" s="245"/>
    </row>
    <row r="17" spans="2:14" ht="24.95" customHeight="1">
      <c r="B17" s="113"/>
      <c r="C17" s="246"/>
      <c r="D17" s="246"/>
      <c r="E17" s="230" t="str">
        <f t="shared" si="0"/>
        <v/>
      </c>
      <c r="F17" s="231"/>
      <c r="G17" s="232"/>
      <c r="H17" s="163"/>
      <c r="I17" s="113"/>
      <c r="J17" s="170"/>
      <c r="K17" s="101"/>
      <c r="L17" s="101"/>
      <c r="M17" s="247"/>
      <c r="N17" s="247"/>
    </row>
    <row r="18" spans="2:14" ht="24.95" customHeight="1">
      <c r="B18" s="112"/>
      <c r="C18" s="244"/>
      <c r="D18" s="244"/>
      <c r="E18" s="234" t="str">
        <f t="shared" si="0"/>
        <v/>
      </c>
      <c r="F18" s="235"/>
      <c r="G18" s="236"/>
      <c r="H18" s="162"/>
      <c r="I18" s="112"/>
      <c r="J18" s="169"/>
      <c r="K18" s="100"/>
      <c r="L18" s="100"/>
      <c r="M18" s="245"/>
      <c r="N18" s="245"/>
    </row>
    <row r="19" spans="2:14" ht="24.95" customHeight="1">
      <c r="B19" s="113"/>
      <c r="C19" s="246"/>
      <c r="D19" s="246"/>
      <c r="E19" s="230" t="str">
        <f t="shared" si="0"/>
        <v/>
      </c>
      <c r="F19" s="231"/>
      <c r="G19" s="232"/>
      <c r="H19" s="163"/>
      <c r="I19" s="113"/>
      <c r="J19" s="170"/>
      <c r="K19" s="101"/>
      <c r="L19" s="101"/>
      <c r="M19" s="247"/>
      <c r="N19" s="247"/>
    </row>
    <row r="20" spans="2:14" ht="24.95" customHeight="1">
      <c r="B20" s="112"/>
      <c r="C20" s="244"/>
      <c r="D20" s="244"/>
      <c r="E20" s="234" t="str">
        <f t="shared" si="0"/>
        <v/>
      </c>
      <c r="F20" s="235"/>
      <c r="G20" s="236"/>
      <c r="H20" s="162"/>
      <c r="I20" s="112"/>
      <c r="J20" s="169"/>
      <c r="K20" s="100"/>
      <c r="L20" s="100"/>
      <c r="M20" s="245"/>
      <c r="N20" s="245"/>
    </row>
    <row r="21" spans="2:14" ht="24.95" customHeight="1">
      <c r="B21" s="113"/>
      <c r="C21" s="246"/>
      <c r="D21" s="246"/>
      <c r="E21" s="230" t="str">
        <f t="shared" si="0"/>
        <v/>
      </c>
      <c r="F21" s="231"/>
      <c r="G21" s="232"/>
      <c r="H21" s="163"/>
      <c r="I21" s="113"/>
      <c r="J21" s="170"/>
      <c r="K21" s="101"/>
      <c r="L21" s="101"/>
      <c r="M21" s="247"/>
      <c r="N21" s="247"/>
    </row>
    <row r="22" spans="2:14" ht="24.95" customHeight="1">
      <c r="B22" s="112"/>
      <c r="C22" s="244"/>
      <c r="D22" s="244"/>
      <c r="E22" s="234" t="str">
        <f t="shared" si="0"/>
        <v/>
      </c>
      <c r="F22" s="235"/>
      <c r="G22" s="236"/>
      <c r="H22" s="162"/>
      <c r="I22" s="112"/>
      <c r="J22" s="169"/>
      <c r="K22" s="100"/>
      <c r="L22" s="100"/>
      <c r="M22" s="245"/>
      <c r="N22" s="245"/>
    </row>
    <row r="23" spans="2:14" ht="24.95" customHeight="1">
      <c r="B23" s="113"/>
      <c r="C23" s="246"/>
      <c r="D23" s="246"/>
      <c r="E23" s="230" t="str">
        <f t="shared" si="0"/>
        <v/>
      </c>
      <c r="F23" s="231"/>
      <c r="G23" s="232"/>
      <c r="H23" s="163"/>
      <c r="I23" s="113"/>
      <c r="J23" s="170"/>
      <c r="K23" s="101"/>
      <c r="L23" s="101"/>
      <c r="M23" s="247"/>
      <c r="N23" s="247"/>
    </row>
    <row r="24" spans="2:14" ht="24.95" customHeight="1">
      <c r="B24" s="112"/>
      <c r="C24" s="244"/>
      <c r="D24" s="244"/>
      <c r="E24" s="234" t="str">
        <f t="shared" si="0"/>
        <v/>
      </c>
      <c r="F24" s="235"/>
      <c r="G24" s="236"/>
      <c r="H24" s="162"/>
      <c r="I24" s="112"/>
      <c r="J24" s="169"/>
      <c r="K24" s="100"/>
      <c r="L24" s="100"/>
      <c r="M24" s="245"/>
      <c r="N24" s="245"/>
    </row>
    <row r="25" spans="2:14" ht="24.95" customHeight="1">
      <c r="B25" s="113"/>
      <c r="C25" s="246"/>
      <c r="D25" s="246"/>
      <c r="E25" s="230" t="str">
        <f t="shared" si="0"/>
        <v/>
      </c>
      <c r="F25" s="231"/>
      <c r="G25" s="232"/>
      <c r="H25" s="163"/>
      <c r="I25" s="113"/>
      <c r="J25" s="170"/>
      <c r="K25" s="101"/>
      <c r="L25" s="101"/>
      <c r="M25" s="247"/>
      <c r="N25" s="247"/>
    </row>
    <row r="26" spans="2:14" ht="24.95" customHeight="1">
      <c r="B26" s="112"/>
      <c r="C26" s="244"/>
      <c r="D26" s="244"/>
      <c r="E26" s="234" t="str">
        <f t="shared" si="0"/>
        <v/>
      </c>
      <c r="F26" s="235"/>
      <c r="G26" s="236"/>
      <c r="H26" s="162"/>
      <c r="I26" s="112"/>
      <c r="J26" s="169"/>
      <c r="K26" s="100"/>
      <c r="L26" s="100"/>
      <c r="M26" s="245"/>
      <c r="N26" s="245"/>
    </row>
    <row r="27" spans="2:14" ht="24.95" customHeight="1">
      <c r="B27" s="113"/>
      <c r="C27" s="246"/>
      <c r="D27" s="246"/>
      <c r="E27" s="230" t="str">
        <f t="shared" si="0"/>
        <v/>
      </c>
      <c r="F27" s="231"/>
      <c r="G27" s="232"/>
      <c r="H27" s="163"/>
      <c r="I27" s="113"/>
      <c r="J27" s="170"/>
      <c r="K27" s="101"/>
      <c r="L27" s="101"/>
      <c r="M27" s="247"/>
      <c r="N27" s="247"/>
    </row>
    <row r="28" spans="2:14" ht="24.95" customHeight="1">
      <c r="B28" s="112"/>
      <c r="C28" s="244"/>
      <c r="D28" s="244"/>
      <c r="E28" s="234" t="str">
        <f t="shared" si="0"/>
        <v/>
      </c>
      <c r="F28" s="235"/>
      <c r="G28" s="236"/>
      <c r="H28" s="162"/>
      <c r="I28" s="112"/>
      <c r="J28" s="169"/>
      <c r="K28" s="100"/>
      <c r="L28" s="100"/>
      <c r="M28" s="245"/>
      <c r="N28" s="245"/>
    </row>
    <row r="29" spans="2:14" ht="24.95" customHeight="1">
      <c r="B29" s="113"/>
      <c r="C29" s="246"/>
      <c r="D29" s="246"/>
      <c r="E29" s="230" t="str">
        <f t="shared" si="0"/>
        <v/>
      </c>
      <c r="F29" s="231"/>
      <c r="G29" s="232"/>
      <c r="H29" s="163"/>
      <c r="I29" s="113"/>
      <c r="J29" s="170"/>
      <c r="K29" s="101"/>
      <c r="L29" s="101"/>
      <c r="M29" s="247"/>
      <c r="N29" s="247"/>
    </row>
    <row r="30" spans="2:14" ht="24.95" customHeight="1">
      <c r="B30" s="112"/>
      <c r="C30" s="244"/>
      <c r="D30" s="244"/>
      <c r="E30" s="234" t="str">
        <f t="shared" si="0"/>
        <v/>
      </c>
      <c r="F30" s="235"/>
      <c r="G30" s="236"/>
      <c r="H30" s="162"/>
      <c r="I30" s="112"/>
      <c r="J30" s="169"/>
      <c r="K30" s="100"/>
      <c r="L30" s="100"/>
      <c r="M30" s="245"/>
      <c r="N30" s="245"/>
    </row>
    <row r="31" spans="2:14" ht="24.95" customHeight="1">
      <c r="B31" s="113"/>
      <c r="C31" s="246"/>
      <c r="D31" s="246"/>
      <c r="E31" s="230" t="str">
        <f t="shared" si="0"/>
        <v/>
      </c>
      <c r="F31" s="231"/>
      <c r="G31" s="232"/>
      <c r="H31" s="163"/>
      <c r="I31" s="113"/>
      <c r="J31" s="170"/>
      <c r="K31" s="101"/>
      <c r="L31" s="101"/>
      <c r="M31" s="247"/>
      <c r="N31" s="247"/>
    </row>
    <row r="32" spans="2:14" ht="24.95" customHeight="1">
      <c r="B32" s="112"/>
      <c r="C32" s="244"/>
      <c r="D32" s="244"/>
      <c r="E32" s="234" t="str">
        <f t="shared" si="0"/>
        <v/>
      </c>
      <c r="F32" s="235"/>
      <c r="G32" s="236"/>
      <c r="H32" s="162"/>
      <c r="I32" s="112"/>
      <c r="J32" s="169"/>
      <c r="K32" s="100"/>
      <c r="L32" s="100"/>
      <c r="M32" s="245"/>
      <c r="N32" s="245"/>
    </row>
    <row r="33" spans="2:14" ht="24.95" customHeight="1">
      <c r="B33" s="113"/>
      <c r="C33" s="246"/>
      <c r="D33" s="246"/>
      <c r="E33" s="230" t="str">
        <f t="shared" si="0"/>
        <v/>
      </c>
      <c r="F33" s="231"/>
      <c r="G33" s="232"/>
      <c r="H33" s="163"/>
      <c r="I33" s="113"/>
      <c r="J33" s="170"/>
      <c r="K33" s="101"/>
      <c r="L33" s="101"/>
      <c r="M33" s="247"/>
      <c r="N33" s="247"/>
    </row>
    <row r="34" spans="2:14" ht="15" customHeight="1"/>
  </sheetData>
  <mergeCells count="95">
    <mergeCell ref="M30:N30"/>
    <mergeCell ref="C31:D31"/>
    <mergeCell ref="E31:G31"/>
    <mergeCell ref="M31:N31"/>
    <mergeCell ref="C33:D33"/>
    <mergeCell ref="E33:G33"/>
    <mergeCell ref="M33:N33"/>
    <mergeCell ref="E30:G30"/>
    <mergeCell ref="C22:D22"/>
    <mergeCell ref="E22:G22"/>
    <mergeCell ref="M22:N22"/>
    <mergeCell ref="C23:D23"/>
    <mergeCell ref="E23:G23"/>
    <mergeCell ref="M23:N23"/>
    <mergeCell ref="C26:D26"/>
    <mergeCell ref="E26:G26"/>
    <mergeCell ref="M26:N26"/>
    <mergeCell ref="C27:D27"/>
    <mergeCell ref="E27:G27"/>
    <mergeCell ref="M27:N27"/>
    <mergeCell ref="C28:D28"/>
    <mergeCell ref="C32:D32"/>
    <mergeCell ref="E32:G32"/>
    <mergeCell ref="M32:N32"/>
    <mergeCell ref="M24:N24"/>
    <mergeCell ref="C25:D25"/>
    <mergeCell ref="E25:G25"/>
    <mergeCell ref="M25:N25"/>
    <mergeCell ref="C24:D24"/>
    <mergeCell ref="E24:G24"/>
    <mergeCell ref="E28:G28"/>
    <mergeCell ref="M28:N28"/>
    <mergeCell ref="C29:D29"/>
    <mergeCell ref="E29:G29"/>
    <mergeCell ref="M29:N29"/>
    <mergeCell ref="C30:D30"/>
    <mergeCell ref="C20:D20"/>
    <mergeCell ref="E20:G20"/>
    <mergeCell ref="M20:N20"/>
    <mergeCell ref="C21:D21"/>
    <mergeCell ref="E21:G21"/>
    <mergeCell ref="M21:N21"/>
    <mergeCell ref="C18:D18"/>
    <mergeCell ref="E18:G18"/>
    <mergeCell ref="M18:N18"/>
    <mergeCell ref="C19:D19"/>
    <mergeCell ref="E19:G19"/>
    <mergeCell ref="M19:N19"/>
    <mergeCell ref="C16:D16"/>
    <mergeCell ref="E16:G16"/>
    <mergeCell ref="M16:N16"/>
    <mergeCell ref="C17:D17"/>
    <mergeCell ref="E17:G17"/>
    <mergeCell ref="M17:N17"/>
    <mergeCell ref="C14:D14"/>
    <mergeCell ref="E14:G14"/>
    <mergeCell ref="M14:N14"/>
    <mergeCell ref="C15:D15"/>
    <mergeCell ref="E15:G15"/>
    <mergeCell ref="M15:N15"/>
    <mergeCell ref="C12:D12"/>
    <mergeCell ref="E12:G12"/>
    <mergeCell ref="M12:N12"/>
    <mergeCell ref="C13:D13"/>
    <mergeCell ref="E13:G13"/>
    <mergeCell ref="M13:N13"/>
    <mergeCell ref="C10:D10"/>
    <mergeCell ref="E10:G10"/>
    <mergeCell ref="M10:N10"/>
    <mergeCell ref="C11:D11"/>
    <mergeCell ref="E11:G11"/>
    <mergeCell ref="M11:N11"/>
    <mergeCell ref="C8:D8"/>
    <mergeCell ref="E8:G8"/>
    <mergeCell ref="M8:N8"/>
    <mergeCell ref="C9:D9"/>
    <mergeCell ref="E9:G9"/>
    <mergeCell ref="M9:N9"/>
    <mergeCell ref="C6:D6"/>
    <mergeCell ref="E6:G6"/>
    <mergeCell ref="M6:N6"/>
    <mergeCell ref="C7:D7"/>
    <mergeCell ref="E7:G7"/>
    <mergeCell ref="M7:N7"/>
    <mergeCell ref="C4:D4"/>
    <mergeCell ref="E4:G4"/>
    <mergeCell ref="M4:N4"/>
    <mergeCell ref="C5:D5"/>
    <mergeCell ref="E5:G5"/>
    <mergeCell ref="M5:N5"/>
    <mergeCell ref="M1:N1"/>
    <mergeCell ref="L2:N2"/>
    <mergeCell ref="C3:D3"/>
    <mergeCell ref="E3:G3"/>
    <mergeCell ref="M3:N3"/>
  </mergeCells>
  <phoneticPr fontId="1"/>
  <conditionalFormatting sqref="I1:I1048576">
    <cfRule type="expression" dxfId="16" priority="1">
      <formula>I1&gt;INT(I1)</formula>
    </cfRule>
    <cfRule type="expression" dxfId="15" priority="2" stopIfTrue="1">
      <formula>I1=INT(I1)</formula>
    </cfRule>
  </conditionalFormatting>
  <printOptions horizontalCentered="1"/>
  <pageMargins left="0.23622047244094491" right="0.23622047244094491" top="0.74803149606299213" bottom="0.3937007874015748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9"/>
  <sheetViews>
    <sheetView showGridLines="0" zoomScaleNormal="100" workbookViewId="0"/>
  </sheetViews>
  <sheetFormatPr defaultRowHeight="14.25"/>
  <cols>
    <col min="1" max="1" width="6.625" style="104" customWidth="1"/>
    <col min="2" max="2" width="15.625" style="104" customWidth="1"/>
    <col min="3" max="3" width="10.625" style="104" customWidth="1"/>
    <col min="4" max="4" width="9.625" style="104" customWidth="1"/>
    <col min="5" max="5" width="2.625" style="104" customWidth="1"/>
    <col min="6" max="7" width="13.625" style="104" customWidth="1"/>
    <col min="8" max="8" width="11.625" style="173" customWidth="1"/>
    <col min="9" max="9" width="7.625" style="176" customWidth="1"/>
    <col min="10" max="11" width="3.625" style="104" customWidth="1"/>
    <col min="12" max="12" width="12.625" style="104" customWidth="1"/>
    <col min="13" max="13" width="10.625" style="104" customWidth="1"/>
    <col min="14" max="14" width="8.125" style="104" customWidth="1"/>
    <col min="15" max="15" width="12.75" style="104" customWidth="1"/>
    <col min="16" max="16" width="0" style="104" hidden="1" customWidth="1"/>
    <col min="17" max="17" width="5.625" style="104" hidden="1" customWidth="1"/>
    <col min="18" max="16384" width="9" style="104"/>
  </cols>
  <sheetData>
    <row r="1" spans="1:15">
      <c r="G1" s="242" t="s">
        <v>98</v>
      </c>
      <c r="H1" s="242"/>
      <c r="I1" s="242"/>
      <c r="N1" s="86" t="s">
        <v>10</v>
      </c>
      <c r="O1" s="127">
        <f>GokeiSeikyuNo</f>
        <v>12345678</v>
      </c>
    </row>
    <row r="2" spans="1:15" ht="15" thickBot="1">
      <c r="G2" s="243"/>
      <c r="H2" s="243"/>
      <c r="I2" s="243"/>
      <c r="N2" s="241">
        <f>SeikyuOutDate_Text</f>
        <v>43100</v>
      </c>
      <c r="O2" s="241"/>
    </row>
    <row r="3" spans="1:15" ht="15" thickTop="1"/>
    <row r="4" spans="1:15" ht="20.100000000000001" customHeight="1">
      <c r="A4" s="248" t="str">
        <f>Kokyakumei_Keisyo</f>
        <v xml:space="preserve">▲▲▲▲建設株式会社 </v>
      </c>
      <c r="B4" s="198"/>
      <c r="C4" s="198"/>
      <c r="D4" s="198"/>
      <c r="E4" s="198"/>
      <c r="F4" s="198"/>
      <c r="G4" s="198"/>
      <c r="H4" s="198"/>
    </row>
    <row r="5" spans="1:15" ht="15" customHeight="1">
      <c r="A5" s="239" t="str">
        <f>KokyakuTantosyamei_Text</f>
        <v>幸　由美子　様</v>
      </c>
      <c r="B5" s="198"/>
      <c r="C5" s="198"/>
      <c r="D5" s="198"/>
      <c r="E5" s="198"/>
      <c r="F5" s="198"/>
      <c r="G5" s="198"/>
      <c r="H5" s="198"/>
      <c r="J5" s="168"/>
    </row>
    <row r="6" spans="1:15" ht="15" customHeight="1">
      <c r="A6" s="104" t="s">
        <v>96</v>
      </c>
      <c r="J6" s="168"/>
    </row>
    <row r="7" spans="1:15" ht="15" customHeight="1">
      <c r="A7" s="157" t="str">
        <f>DispKeigenRate_Text</f>
        <v>8%対象合計</v>
      </c>
      <c r="B7" s="157"/>
      <c r="C7" s="200">
        <f>IF(DispKeigenRate="","",KeigenObjTotal)</f>
        <v>1000000</v>
      </c>
      <c r="D7" s="201"/>
      <c r="E7" s="201"/>
      <c r="J7" s="168"/>
    </row>
    <row r="8" spans="1:15" ht="15" customHeight="1">
      <c r="A8" s="157" t="str">
        <f>IF(DispKeigenRate="","","上記消費税")</f>
        <v>上記消費税</v>
      </c>
      <c r="B8" s="157"/>
      <c r="C8" s="200">
        <f>IF(DispKeigenRate="","",KeigenTotal)</f>
        <v>80000</v>
      </c>
      <c r="D8" s="201"/>
      <c r="E8" s="201"/>
      <c r="F8" s="114"/>
      <c r="G8" s="115"/>
      <c r="H8" s="174"/>
      <c r="I8" s="115"/>
      <c r="J8" s="168"/>
      <c r="K8" s="115"/>
      <c r="L8" s="115"/>
    </row>
    <row r="9" spans="1:15" ht="20.100000000000001" customHeight="1">
      <c r="A9" s="157" t="str">
        <f>IF(TaxCalType=0,"請求工事金額",IF(DispHyojunRate&lt;&gt;"",DispHyojunRate_Text,""))</f>
        <v>10%対象合計</v>
      </c>
      <c r="B9" s="157"/>
      <c r="C9" s="200">
        <f>IF(TaxCalType=0,ZeibetuSeikyuGokeiKingaku,IF(DispHyojunRate="","",HyojunObjTotal))</f>
        <v>1000000</v>
      </c>
      <c r="D9" s="201"/>
      <c r="E9" s="201"/>
      <c r="F9" s="2"/>
      <c r="G9" s="1"/>
      <c r="H9" s="174"/>
      <c r="I9" s="115"/>
      <c r="J9" s="168"/>
      <c r="K9" s="115"/>
      <c r="L9" s="115"/>
    </row>
    <row r="10" spans="1:15" ht="15" customHeight="1">
      <c r="A10" s="157" t="str">
        <f>IF(TaxCalType=0,DispShohizeiRate_Text,IF($A$9&lt;&gt;"","上記消費税",""))</f>
        <v>上記消費税</v>
      </c>
      <c r="B10" s="157"/>
      <c r="C10" s="200">
        <f>IF($A$10="","",IF($A$10="上記消費税",HyojunTotal,SyohiZeiKingaku))</f>
        <v>100000</v>
      </c>
      <c r="D10" s="201"/>
      <c r="E10" s="201"/>
      <c r="F10" s="2"/>
      <c r="G10" s="1"/>
      <c r="H10" s="174"/>
      <c r="I10" s="115"/>
      <c r="J10" s="168"/>
      <c r="K10" s="115"/>
      <c r="L10" s="115"/>
    </row>
    <row r="11" spans="1:15" ht="24.95" customHeight="1">
      <c r="A11" s="159" t="s">
        <v>109</v>
      </c>
      <c r="B11" s="155"/>
      <c r="C11" s="223">
        <f>ZeikomiSeikyuGokeiKingaku</f>
        <v>10800000</v>
      </c>
      <c r="D11" s="203"/>
      <c r="E11" s="203"/>
      <c r="F11" s="2"/>
      <c r="G11" s="1"/>
      <c r="H11" s="174"/>
      <c r="I11" s="115"/>
      <c r="J11" s="168"/>
      <c r="K11" s="115"/>
      <c r="L11" s="115"/>
    </row>
    <row r="12" spans="1:15" ht="15" customHeight="1">
      <c r="A12" s="249" t="str">
        <f>IF(Biko_Text ="","備考：", "備考："&amp; Biko_Text)</f>
        <v>備考：(備考)</v>
      </c>
      <c r="B12" s="250"/>
      <c r="C12" s="250"/>
      <c r="D12" s="250"/>
      <c r="E12" s="250"/>
      <c r="F12" s="250"/>
      <c r="G12" s="250"/>
      <c r="H12" s="250"/>
      <c r="I12" s="121"/>
      <c r="J12" s="168"/>
      <c r="K12" s="115"/>
      <c r="L12" s="115"/>
    </row>
    <row r="13" spans="1:15" ht="24.95" customHeight="1">
      <c r="A13" s="104" t="s">
        <v>12</v>
      </c>
      <c r="J13" s="168"/>
    </row>
    <row r="14" spans="1:15" s="105" customFormat="1" ht="20.100000000000001" customHeight="1">
      <c r="A14" s="111" t="s">
        <v>15</v>
      </c>
      <c r="B14" s="111" t="s">
        <v>10</v>
      </c>
      <c r="C14" s="226" t="str">
        <f xml:space="preserve"> Komokumei_Text</f>
        <v>工事件名</v>
      </c>
      <c r="D14" s="256"/>
      <c r="E14" s="256"/>
      <c r="F14" s="256"/>
      <c r="G14" s="227"/>
      <c r="H14" s="171" t="s">
        <v>110</v>
      </c>
      <c r="I14" s="111" t="s">
        <v>111</v>
      </c>
      <c r="J14" s="257" t="s">
        <v>112</v>
      </c>
      <c r="K14" s="227"/>
      <c r="L14" s="111" t="s">
        <v>3</v>
      </c>
      <c r="M14" s="172" t="str">
        <f>IF(TaxCalType=1,"参考:消費税","消費税")</f>
        <v>参考:消費税</v>
      </c>
      <c r="N14" s="255" t="s">
        <v>7</v>
      </c>
      <c r="O14" s="255"/>
    </row>
    <row r="15" spans="1:15" ht="27.95" customHeight="1">
      <c r="A15" s="122"/>
      <c r="B15" s="122"/>
      <c r="C15" s="219" t="str">
        <f t="shared" ref="C15:C23" si="0">IF(P15="","",P15 &amp; CHAR(10)) &amp; Q15</f>
        <v/>
      </c>
      <c r="D15" s="253"/>
      <c r="E15" s="253"/>
      <c r="F15" s="253"/>
      <c r="G15" s="220"/>
      <c r="H15" s="162"/>
      <c r="I15" s="112"/>
      <c r="J15" s="258"/>
      <c r="K15" s="259"/>
      <c r="L15" s="100"/>
      <c r="M15" s="100"/>
      <c r="N15" s="251"/>
      <c r="O15" s="251"/>
    </row>
    <row r="16" spans="1:15" ht="27.95" customHeight="1">
      <c r="A16" s="123"/>
      <c r="B16" s="123"/>
      <c r="C16" s="221" t="str">
        <f t="shared" si="0"/>
        <v/>
      </c>
      <c r="D16" s="254"/>
      <c r="E16" s="254"/>
      <c r="F16" s="254"/>
      <c r="G16" s="222"/>
      <c r="H16" s="163"/>
      <c r="I16" s="113"/>
      <c r="J16" s="260"/>
      <c r="K16" s="261"/>
      <c r="L16" s="101"/>
      <c r="M16" s="101"/>
      <c r="N16" s="252"/>
      <c r="O16" s="252"/>
    </row>
    <row r="17" spans="1:15" ht="27.95" customHeight="1">
      <c r="A17" s="122"/>
      <c r="B17" s="122"/>
      <c r="C17" s="219" t="str">
        <f t="shared" si="0"/>
        <v/>
      </c>
      <c r="D17" s="253"/>
      <c r="E17" s="253"/>
      <c r="F17" s="253"/>
      <c r="G17" s="220"/>
      <c r="H17" s="162"/>
      <c r="I17" s="112"/>
      <c r="J17" s="258"/>
      <c r="K17" s="259"/>
      <c r="L17" s="100"/>
      <c r="M17" s="100"/>
      <c r="N17" s="251"/>
      <c r="O17" s="251"/>
    </row>
    <row r="18" spans="1:15" ht="27.95" customHeight="1">
      <c r="A18" s="123"/>
      <c r="B18" s="123"/>
      <c r="C18" s="221" t="str">
        <f t="shared" si="0"/>
        <v/>
      </c>
      <c r="D18" s="254"/>
      <c r="E18" s="254"/>
      <c r="F18" s="254"/>
      <c r="G18" s="222"/>
      <c r="H18" s="163"/>
      <c r="I18" s="113"/>
      <c r="J18" s="260"/>
      <c r="K18" s="261"/>
      <c r="L18" s="101"/>
      <c r="M18" s="101"/>
      <c r="N18" s="252"/>
      <c r="O18" s="252"/>
    </row>
    <row r="19" spans="1:15" ht="27.95" customHeight="1">
      <c r="A19" s="122"/>
      <c r="B19" s="122"/>
      <c r="C19" s="219" t="str">
        <f t="shared" si="0"/>
        <v/>
      </c>
      <c r="D19" s="253"/>
      <c r="E19" s="253"/>
      <c r="F19" s="253"/>
      <c r="G19" s="220"/>
      <c r="H19" s="162"/>
      <c r="I19" s="112"/>
      <c r="J19" s="258"/>
      <c r="K19" s="259"/>
      <c r="L19" s="100"/>
      <c r="M19" s="100"/>
      <c r="N19" s="251"/>
      <c r="O19" s="251"/>
    </row>
    <row r="20" spans="1:15" ht="27.95" customHeight="1">
      <c r="A20" s="123"/>
      <c r="B20" s="123"/>
      <c r="C20" s="221" t="str">
        <f t="shared" si="0"/>
        <v/>
      </c>
      <c r="D20" s="254"/>
      <c r="E20" s="254"/>
      <c r="F20" s="254"/>
      <c r="G20" s="222"/>
      <c r="H20" s="163"/>
      <c r="I20" s="113"/>
      <c r="J20" s="260"/>
      <c r="K20" s="261"/>
      <c r="L20" s="101"/>
      <c r="M20" s="101"/>
      <c r="N20" s="252"/>
      <c r="O20" s="252"/>
    </row>
    <row r="21" spans="1:15" ht="27.95" customHeight="1">
      <c r="A21" s="122"/>
      <c r="B21" s="122"/>
      <c r="C21" s="219" t="str">
        <f t="shared" si="0"/>
        <v/>
      </c>
      <c r="D21" s="253"/>
      <c r="E21" s="253"/>
      <c r="F21" s="253"/>
      <c r="G21" s="220"/>
      <c r="H21" s="162"/>
      <c r="I21" s="112"/>
      <c r="J21" s="258"/>
      <c r="K21" s="259"/>
      <c r="L21" s="100"/>
      <c r="M21" s="100"/>
      <c r="N21" s="251"/>
      <c r="O21" s="251"/>
    </row>
    <row r="22" spans="1:15" ht="27.95" customHeight="1">
      <c r="A22" s="123"/>
      <c r="B22" s="123"/>
      <c r="C22" s="221" t="str">
        <f t="shared" si="0"/>
        <v/>
      </c>
      <c r="D22" s="254"/>
      <c r="E22" s="254"/>
      <c r="F22" s="254"/>
      <c r="G22" s="222"/>
      <c r="H22" s="163"/>
      <c r="I22" s="113"/>
      <c r="J22" s="260"/>
      <c r="K22" s="261"/>
      <c r="L22" s="101"/>
      <c r="M22" s="101"/>
      <c r="N22" s="252"/>
      <c r="O22" s="252"/>
    </row>
    <row r="23" spans="1:15" ht="27.95" customHeight="1">
      <c r="A23" s="122"/>
      <c r="B23" s="122"/>
      <c r="C23" s="219" t="str">
        <f t="shared" si="0"/>
        <v/>
      </c>
      <c r="D23" s="253"/>
      <c r="E23" s="253"/>
      <c r="F23" s="253"/>
      <c r="G23" s="220"/>
      <c r="H23" s="162"/>
      <c r="I23" s="112"/>
      <c r="J23" s="258"/>
      <c r="K23" s="259"/>
      <c r="L23" s="100"/>
      <c r="M23" s="100"/>
      <c r="N23" s="251"/>
      <c r="O23" s="251"/>
    </row>
    <row r="24" spans="1:15" ht="9.9499999999999993" customHeight="1">
      <c r="H24" s="175"/>
      <c r="I24" s="177"/>
      <c r="J24" s="109"/>
    </row>
    <row r="25" spans="1:15" ht="20.100000000000001" customHeight="1">
      <c r="A25" s="104" t="s">
        <v>16</v>
      </c>
      <c r="D25" s="87" t="s">
        <v>14</v>
      </c>
      <c r="F25" s="86" t="str">
        <f>Bankmei1</f>
        <v>三菱東京UFJ銀行</v>
      </c>
      <c r="G25" s="86" t="str">
        <f>Sitenmei1</f>
        <v>新宿支店</v>
      </c>
      <c r="H25" s="173" t="str">
        <f>KozaSyubetu1 &amp; "　" &amp; KozaNo1</f>
        <v>当座　0000000</v>
      </c>
      <c r="I25" s="136"/>
      <c r="J25" s="136"/>
      <c r="K25" s="191" t="str">
        <f>Meigininmei1</f>
        <v>カ）プラスバイプラス</v>
      </c>
      <c r="L25" s="191"/>
      <c r="M25" s="191"/>
      <c r="N25" s="191"/>
      <c r="O25" s="191"/>
    </row>
    <row r="26" spans="1:15" ht="20.100000000000001" customHeight="1">
      <c r="F26" s="86" t="str">
        <f>Bankmei2</f>
        <v>楽天銀行</v>
      </c>
      <c r="G26" s="86" t="str">
        <f>Sitenmei2</f>
        <v>本店営業部</v>
      </c>
      <c r="H26" s="173" t="str">
        <f>KozaSyubetu2 &amp; "　" &amp; KozaNo2</f>
        <v>普通　3141592</v>
      </c>
      <c r="I26" s="136"/>
      <c r="J26" s="136"/>
      <c r="K26" s="191" t="str">
        <f>Meigininmei2</f>
        <v>カ）プラスバイプラス</v>
      </c>
      <c r="L26" s="191"/>
      <c r="M26" s="191"/>
      <c r="N26" s="191"/>
      <c r="O26" s="191"/>
    </row>
    <row r="27" spans="1:15" ht="20.100000000000001" customHeight="1">
      <c r="F27" s="86" t="str">
        <f>Bankmei3</f>
        <v>ぐんまみらい信用組合</v>
      </c>
      <c r="G27" s="86" t="str">
        <f>Sitenmei3</f>
        <v>ぐんまみらいセンター</v>
      </c>
      <c r="H27" s="173" t="str">
        <f>KozaSyubetu3 &amp; "　" &amp; KozaNo3</f>
        <v>普通　1234567</v>
      </c>
      <c r="I27" s="136"/>
      <c r="J27" s="136"/>
      <c r="K27" s="191" t="str">
        <f>Meigininmei3</f>
        <v>カ）プラスバイプラス</v>
      </c>
      <c r="L27" s="191"/>
      <c r="M27" s="191"/>
      <c r="N27" s="191"/>
      <c r="O27" s="191"/>
    </row>
    <row r="28" spans="1:15" ht="20.100000000000001" customHeight="1"/>
    <row r="29" spans="1:15" ht="20.100000000000001" customHeight="1"/>
  </sheetData>
  <mergeCells count="43">
    <mergeCell ref="G1:I2"/>
    <mergeCell ref="K27:O27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K25:O25"/>
    <mergeCell ref="K26:O26"/>
    <mergeCell ref="N14:O14"/>
    <mergeCell ref="N2:O2"/>
    <mergeCell ref="N15:O15"/>
    <mergeCell ref="N16:O16"/>
    <mergeCell ref="N17:O17"/>
    <mergeCell ref="N18:O18"/>
    <mergeCell ref="A12:H12"/>
    <mergeCell ref="N23:O23"/>
    <mergeCell ref="N19:O19"/>
    <mergeCell ref="N22:O22"/>
    <mergeCell ref="N21:O21"/>
    <mergeCell ref="N20:O20"/>
    <mergeCell ref="C19:G19"/>
    <mergeCell ref="C20:G20"/>
    <mergeCell ref="C21:G21"/>
    <mergeCell ref="C22:G22"/>
    <mergeCell ref="C14:G14"/>
    <mergeCell ref="C15:G15"/>
    <mergeCell ref="C16:G16"/>
    <mergeCell ref="C17:G17"/>
    <mergeCell ref="C18:G18"/>
    <mergeCell ref="C23:G23"/>
    <mergeCell ref="C9:E9"/>
    <mergeCell ref="C10:E10"/>
    <mergeCell ref="C11:E11"/>
    <mergeCell ref="A4:H4"/>
    <mergeCell ref="A5:H5"/>
    <mergeCell ref="C7:E7"/>
    <mergeCell ref="C8:E8"/>
  </mergeCells>
  <phoneticPr fontId="1"/>
  <conditionalFormatting sqref="A7:E10">
    <cfRule type="expression" dxfId="14" priority="1">
      <formula>$A7&lt;&gt;""</formula>
    </cfRule>
  </conditionalFormatting>
  <conditionalFormatting sqref="I1:I1048576">
    <cfRule type="expression" dxfId="13" priority="2">
      <formula>I1&gt;INT(I1)</formula>
    </cfRule>
    <cfRule type="expression" dxfId="12" priority="3" stopIfTrue="1">
      <formula>I1=INT(I1)</formula>
    </cfRule>
  </conditionalFormatting>
  <printOptions horizontalCentered="1"/>
  <pageMargins left="0.23622047244094491" right="0.23622047244094491" top="0.59055118110236227" bottom="0.39370078740157483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22"/>
  <sheetViews>
    <sheetView showGridLines="0" zoomScaleNormal="100" workbookViewId="0"/>
  </sheetViews>
  <sheetFormatPr defaultRowHeight="14.25"/>
  <cols>
    <col min="1" max="1" width="6.625" style="104" customWidth="1"/>
    <col min="2" max="2" width="15.625" style="104" customWidth="1"/>
    <col min="3" max="3" width="10.625" style="104" customWidth="1"/>
    <col min="4" max="4" width="9.625" style="104" customWidth="1"/>
    <col min="5" max="5" width="2.625" style="104" customWidth="1"/>
    <col min="6" max="7" width="13.625" style="104" customWidth="1"/>
    <col min="8" max="8" width="11.625" style="173" customWidth="1"/>
    <col min="9" max="9" width="7.625" style="176" customWidth="1"/>
    <col min="10" max="11" width="3.625" style="104" customWidth="1"/>
    <col min="12" max="12" width="12.625" style="104" customWidth="1"/>
    <col min="13" max="13" width="10.625" style="104" customWidth="1"/>
    <col min="14" max="14" width="8.125" style="104" customWidth="1"/>
    <col min="15" max="15" width="12.75" style="104" customWidth="1"/>
    <col min="16" max="16" width="0" style="104" hidden="1" customWidth="1"/>
    <col min="17" max="17" width="5.625" style="104" hidden="1" customWidth="1"/>
    <col min="18" max="16384" width="9" style="104"/>
  </cols>
  <sheetData>
    <row r="1" spans="1:15">
      <c r="N1" s="86" t="s">
        <v>10</v>
      </c>
      <c r="O1" s="127">
        <f>GokeiSeikyuNo</f>
        <v>12345678</v>
      </c>
    </row>
    <row r="2" spans="1:15">
      <c r="J2" s="168"/>
      <c r="N2" s="241">
        <f>SeikyuOutDate_Text</f>
        <v>43100</v>
      </c>
      <c r="O2" s="241"/>
    </row>
    <row r="3" spans="1:15" s="105" customFormat="1" ht="20.100000000000001" customHeight="1">
      <c r="A3" s="111" t="s">
        <v>15</v>
      </c>
      <c r="B3" s="111" t="s">
        <v>10</v>
      </c>
      <c r="C3" s="226" t="str">
        <f xml:space="preserve"> Komokumei_Text</f>
        <v>工事件名</v>
      </c>
      <c r="D3" s="256"/>
      <c r="E3" s="256"/>
      <c r="F3" s="256"/>
      <c r="G3" s="227"/>
      <c r="H3" s="171" t="s">
        <v>110</v>
      </c>
      <c r="I3" s="111" t="s">
        <v>111</v>
      </c>
      <c r="J3" s="257" t="s">
        <v>112</v>
      </c>
      <c r="K3" s="227"/>
      <c r="L3" s="111" t="s">
        <v>3</v>
      </c>
      <c r="M3" s="172" t="str">
        <f>IF(TaxCalType=1,"参考:消費税","消費税")</f>
        <v>参考:消費税</v>
      </c>
      <c r="N3" s="255" t="s">
        <v>0</v>
      </c>
      <c r="O3" s="255"/>
    </row>
    <row r="4" spans="1:15" ht="27.95" customHeight="1">
      <c r="A4" s="124"/>
      <c r="B4" s="124"/>
      <c r="C4" s="219" t="str">
        <f t="shared" ref="C4:C21" si="0">IF(P4="","",P4 &amp; CHAR(10)) &amp; Q4</f>
        <v/>
      </c>
      <c r="D4" s="253"/>
      <c r="E4" s="253"/>
      <c r="F4" s="253"/>
      <c r="G4" s="220"/>
      <c r="H4" s="162"/>
      <c r="I4" s="112"/>
      <c r="J4" s="258"/>
      <c r="K4" s="259"/>
      <c r="L4" s="100"/>
      <c r="M4" s="100"/>
      <c r="N4" s="251"/>
      <c r="O4" s="251"/>
    </row>
    <row r="5" spans="1:15" ht="27.95" customHeight="1">
      <c r="A5" s="125"/>
      <c r="B5" s="125"/>
      <c r="C5" s="221" t="str">
        <f t="shared" si="0"/>
        <v/>
      </c>
      <c r="D5" s="254"/>
      <c r="E5" s="254"/>
      <c r="F5" s="254"/>
      <c r="G5" s="222"/>
      <c r="H5" s="163"/>
      <c r="I5" s="113"/>
      <c r="J5" s="260"/>
      <c r="K5" s="261"/>
      <c r="L5" s="101"/>
      <c r="M5" s="101"/>
      <c r="N5" s="252"/>
      <c r="O5" s="252"/>
    </row>
    <row r="6" spans="1:15" ht="27.95" customHeight="1">
      <c r="A6" s="124"/>
      <c r="B6" s="124"/>
      <c r="C6" s="219" t="str">
        <f t="shared" si="0"/>
        <v/>
      </c>
      <c r="D6" s="253"/>
      <c r="E6" s="253"/>
      <c r="F6" s="253"/>
      <c r="G6" s="220"/>
      <c r="H6" s="162"/>
      <c r="I6" s="112"/>
      <c r="J6" s="258"/>
      <c r="K6" s="259"/>
      <c r="L6" s="100"/>
      <c r="M6" s="100"/>
      <c r="N6" s="251"/>
      <c r="O6" s="251"/>
    </row>
    <row r="7" spans="1:15" ht="27.95" customHeight="1">
      <c r="A7" s="125"/>
      <c r="B7" s="125"/>
      <c r="C7" s="221" t="str">
        <f t="shared" si="0"/>
        <v/>
      </c>
      <c r="D7" s="254"/>
      <c r="E7" s="254"/>
      <c r="F7" s="254"/>
      <c r="G7" s="222"/>
      <c r="H7" s="163"/>
      <c r="I7" s="113"/>
      <c r="J7" s="260"/>
      <c r="K7" s="261"/>
      <c r="L7" s="101"/>
      <c r="M7" s="101"/>
      <c r="N7" s="252"/>
      <c r="O7" s="252"/>
    </row>
    <row r="8" spans="1:15" ht="27.95" customHeight="1">
      <c r="A8" s="124"/>
      <c r="B8" s="124"/>
      <c r="C8" s="219" t="str">
        <f t="shared" si="0"/>
        <v/>
      </c>
      <c r="D8" s="253"/>
      <c r="E8" s="253"/>
      <c r="F8" s="253"/>
      <c r="G8" s="220"/>
      <c r="H8" s="162"/>
      <c r="I8" s="112"/>
      <c r="J8" s="258"/>
      <c r="K8" s="259"/>
      <c r="L8" s="100"/>
      <c r="M8" s="100"/>
      <c r="N8" s="251"/>
      <c r="O8" s="251"/>
    </row>
    <row r="9" spans="1:15" ht="27.95" customHeight="1">
      <c r="A9" s="125"/>
      <c r="B9" s="125"/>
      <c r="C9" s="221" t="str">
        <f t="shared" si="0"/>
        <v/>
      </c>
      <c r="D9" s="254"/>
      <c r="E9" s="254"/>
      <c r="F9" s="254"/>
      <c r="G9" s="222"/>
      <c r="H9" s="163"/>
      <c r="I9" s="113"/>
      <c r="J9" s="260"/>
      <c r="K9" s="261"/>
      <c r="L9" s="101"/>
      <c r="M9" s="101"/>
      <c r="N9" s="252"/>
      <c r="O9" s="252"/>
    </row>
    <row r="10" spans="1:15" ht="27.95" customHeight="1">
      <c r="A10" s="124"/>
      <c r="B10" s="124"/>
      <c r="C10" s="219" t="str">
        <f t="shared" si="0"/>
        <v/>
      </c>
      <c r="D10" s="253"/>
      <c r="E10" s="253"/>
      <c r="F10" s="253"/>
      <c r="G10" s="220"/>
      <c r="H10" s="162"/>
      <c r="I10" s="112"/>
      <c r="J10" s="258"/>
      <c r="K10" s="259"/>
      <c r="L10" s="100"/>
      <c r="M10" s="100"/>
      <c r="N10" s="251"/>
      <c r="O10" s="251"/>
    </row>
    <row r="11" spans="1:15" ht="27.95" customHeight="1">
      <c r="A11" s="125"/>
      <c r="B11" s="125"/>
      <c r="C11" s="221" t="str">
        <f t="shared" si="0"/>
        <v/>
      </c>
      <c r="D11" s="254"/>
      <c r="E11" s="254"/>
      <c r="F11" s="254"/>
      <c r="G11" s="222"/>
      <c r="H11" s="163"/>
      <c r="I11" s="113"/>
      <c r="J11" s="260"/>
      <c r="K11" s="261"/>
      <c r="L11" s="101"/>
      <c r="M11" s="101"/>
      <c r="N11" s="252"/>
      <c r="O11" s="252"/>
    </row>
    <row r="12" spans="1:15" ht="27.95" customHeight="1">
      <c r="A12" s="124"/>
      <c r="B12" s="124"/>
      <c r="C12" s="219" t="str">
        <f t="shared" si="0"/>
        <v/>
      </c>
      <c r="D12" s="253"/>
      <c r="E12" s="253"/>
      <c r="F12" s="253"/>
      <c r="G12" s="220"/>
      <c r="H12" s="162"/>
      <c r="I12" s="112"/>
      <c r="J12" s="258"/>
      <c r="K12" s="259"/>
      <c r="L12" s="100"/>
      <c r="M12" s="100"/>
      <c r="N12" s="251"/>
      <c r="O12" s="251"/>
    </row>
    <row r="13" spans="1:15" ht="27.95" customHeight="1">
      <c r="A13" s="125"/>
      <c r="B13" s="125"/>
      <c r="C13" s="221" t="str">
        <f t="shared" si="0"/>
        <v/>
      </c>
      <c r="D13" s="254"/>
      <c r="E13" s="254"/>
      <c r="F13" s="254"/>
      <c r="G13" s="222"/>
      <c r="H13" s="163"/>
      <c r="I13" s="113"/>
      <c r="J13" s="260"/>
      <c r="K13" s="261"/>
      <c r="L13" s="101"/>
      <c r="M13" s="101"/>
      <c r="N13" s="252"/>
      <c r="O13" s="252"/>
    </row>
    <row r="14" spans="1:15" ht="27.95" customHeight="1">
      <c r="A14" s="124"/>
      <c r="B14" s="124"/>
      <c r="C14" s="219" t="str">
        <f t="shared" si="0"/>
        <v/>
      </c>
      <c r="D14" s="253"/>
      <c r="E14" s="253"/>
      <c r="F14" s="253"/>
      <c r="G14" s="220"/>
      <c r="H14" s="162"/>
      <c r="I14" s="112"/>
      <c r="J14" s="258"/>
      <c r="K14" s="259"/>
      <c r="L14" s="100"/>
      <c r="M14" s="100"/>
      <c r="N14" s="251"/>
      <c r="O14" s="251"/>
    </row>
    <row r="15" spans="1:15" ht="27.95" customHeight="1">
      <c r="A15" s="125"/>
      <c r="B15" s="125"/>
      <c r="C15" s="221" t="str">
        <f t="shared" si="0"/>
        <v/>
      </c>
      <c r="D15" s="254"/>
      <c r="E15" s="254"/>
      <c r="F15" s="254"/>
      <c r="G15" s="222"/>
      <c r="H15" s="163"/>
      <c r="I15" s="113"/>
      <c r="J15" s="260"/>
      <c r="K15" s="261"/>
      <c r="L15" s="101"/>
      <c r="M15" s="101"/>
      <c r="N15" s="252"/>
      <c r="O15" s="252"/>
    </row>
    <row r="16" spans="1:15" ht="27.95" customHeight="1">
      <c r="A16" s="124"/>
      <c r="B16" s="124"/>
      <c r="C16" s="219" t="str">
        <f t="shared" si="0"/>
        <v/>
      </c>
      <c r="D16" s="253"/>
      <c r="E16" s="253"/>
      <c r="F16" s="253"/>
      <c r="G16" s="220"/>
      <c r="H16" s="162"/>
      <c r="I16" s="112"/>
      <c r="J16" s="258"/>
      <c r="K16" s="259"/>
      <c r="L16" s="100"/>
      <c r="M16" s="100"/>
      <c r="N16" s="251"/>
      <c r="O16" s="251"/>
    </row>
    <row r="17" spans="1:15" ht="27.95" customHeight="1">
      <c r="A17" s="125"/>
      <c r="B17" s="125"/>
      <c r="C17" s="221" t="str">
        <f t="shared" si="0"/>
        <v/>
      </c>
      <c r="D17" s="254"/>
      <c r="E17" s="254"/>
      <c r="F17" s="254"/>
      <c r="G17" s="222"/>
      <c r="H17" s="163"/>
      <c r="I17" s="113"/>
      <c r="J17" s="260"/>
      <c r="K17" s="261"/>
      <c r="L17" s="101"/>
      <c r="M17" s="101"/>
      <c r="N17" s="252"/>
      <c r="O17" s="252"/>
    </row>
    <row r="18" spans="1:15" ht="27.95" customHeight="1">
      <c r="A18" s="124"/>
      <c r="B18" s="124"/>
      <c r="C18" s="219" t="str">
        <f t="shared" si="0"/>
        <v/>
      </c>
      <c r="D18" s="253"/>
      <c r="E18" s="253"/>
      <c r="F18" s="253"/>
      <c r="G18" s="220"/>
      <c r="H18" s="162"/>
      <c r="I18" s="112"/>
      <c r="J18" s="258"/>
      <c r="K18" s="259"/>
      <c r="L18" s="100"/>
      <c r="M18" s="100"/>
      <c r="N18" s="251"/>
      <c r="O18" s="251"/>
    </row>
    <row r="19" spans="1:15" ht="27.95" customHeight="1">
      <c r="A19" s="125"/>
      <c r="B19" s="125"/>
      <c r="C19" s="221" t="str">
        <f t="shared" si="0"/>
        <v/>
      </c>
      <c r="D19" s="254"/>
      <c r="E19" s="254"/>
      <c r="F19" s="254"/>
      <c r="G19" s="222"/>
      <c r="H19" s="163"/>
      <c r="I19" s="113"/>
      <c r="J19" s="260"/>
      <c r="K19" s="261"/>
      <c r="L19" s="101"/>
      <c r="M19" s="101"/>
      <c r="N19" s="252"/>
      <c r="O19" s="252"/>
    </row>
    <row r="20" spans="1:15" ht="27.95" customHeight="1">
      <c r="A20" s="124"/>
      <c r="B20" s="124"/>
      <c r="C20" s="219" t="str">
        <f t="shared" si="0"/>
        <v/>
      </c>
      <c r="D20" s="253"/>
      <c r="E20" s="253"/>
      <c r="F20" s="253"/>
      <c r="G20" s="220"/>
      <c r="H20" s="162"/>
      <c r="I20" s="112"/>
      <c r="J20" s="258"/>
      <c r="K20" s="259"/>
      <c r="L20" s="100"/>
      <c r="M20" s="100"/>
      <c r="N20" s="251"/>
      <c r="O20" s="251"/>
    </row>
    <row r="21" spans="1:15" ht="27.95" customHeight="1">
      <c r="A21" s="125"/>
      <c r="B21" s="125"/>
      <c r="C21" s="221" t="str">
        <f t="shared" si="0"/>
        <v/>
      </c>
      <c r="D21" s="254"/>
      <c r="E21" s="254"/>
      <c r="F21" s="254"/>
      <c r="G21" s="222"/>
      <c r="H21" s="163"/>
      <c r="I21" s="113"/>
      <c r="J21" s="260"/>
      <c r="K21" s="261"/>
      <c r="L21" s="101"/>
      <c r="M21" s="101"/>
      <c r="N21" s="252"/>
      <c r="O21" s="252"/>
    </row>
    <row r="22" spans="1:15" ht="20.100000000000001" customHeight="1"/>
  </sheetData>
  <mergeCells count="58">
    <mergeCell ref="C19:G19"/>
    <mergeCell ref="J19:K19"/>
    <mergeCell ref="N19:O19"/>
    <mergeCell ref="C20:G20"/>
    <mergeCell ref="J20:K20"/>
    <mergeCell ref="N20:O20"/>
    <mergeCell ref="C17:G17"/>
    <mergeCell ref="J17:K17"/>
    <mergeCell ref="N17:O17"/>
    <mergeCell ref="C18:G18"/>
    <mergeCell ref="J18:K18"/>
    <mergeCell ref="N18:O18"/>
    <mergeCell ref="J15:K15"/>
    <mergeCell ref="N15:O15"/>
    <mergeCell ref="C16:G16"/>
    <mergeCell ref="J16:K16"/>
    <mergeCell ref="N16:O16"/>
    <mergeCell ref="C21:G21"/>
    <mergeCell ref="J21:K21"/>
    <mergeCell ref="N21:O21"/>
    <mergeCell ref="C11:G11"/>
    <mergeCell ref="J11:K11"/>
    <mergeCell ref="N11:O11"/>
    <mergeCell ref="C12:G12"/>
    <mergeCell ref="J12:K12"/>
    <mergeCell ref="N12:O12"/>
    <mergeCell ref="C13:G13"/>
    <mergeCell ref="J13:K13"/>
    <mergeCell ref="N13:O13"/>
    <mergeCell ref="C14:G14"/>
    <mergeCell ref="J14:K14"/>
    <mergeCell ref="N14:O14"/>
    <mergeCell ref="C15:G15"/>
    <mergeCell ref="C9:G9"/>
    <mergeCell ref="J9:K9"/>
    <mergeCell ref="N9:O9"/>
    <mergeCell ref="C10:G10"/>
    <mergeCell ref="J10:K10"/>
    <mergeCell ref="N10:O10"/>
    <mergeCell ref="C7:G7"/>
    <mergeCell ref="J7:K7"/>
    <mergeCell ref="N7:O7"/>
    <mergeCell ref="C8:G8"/>
    <mergeCell ref="J8:K8"/>
    <mergeCell ref="N8:O8"/>
    <mergeCell ref="C5:G5"/>
    <mergeCell ref="J5:K5"/>
    <mergeCell ref="N5:O5"/>
    <mergeCell ref="C6:G6"/>
    <mergeCell ref="J6:K6"/>
    <mergeCell ref="N6:O6"/>
    <mergeCell ref="N2:O2"/>
    <mergeCell ref="C3:G3"/>
    <mergeCell ref="J3:K3"/>
    <mergeCell ref="N3:O3"/>
    <mergeCell ref="C4:G4"/>
    <mergeCell ref="J4:K4"/>
    <mergeCell ref="N4:O4"/>
  </mergeCells>
  <phoneticPr fontId="1"/>
  <conditionalFormatting sqref="I1:I1048576">
    <cfRule type="expression" dxfId="11" priority="1">
      <formula>I1&gt;INT(I1)</formula>
    </cfRule>
    <cfRule type="expression" dxfId="10" priority="2" stopIfTrue="1">
      <formula>I1=INT(I1)</formula>
    </cfRule>
  </conditionalFormatting>
  <printOptions horizontalCentered="1"/>
  <pageMargins left="0.23622047244094491" right="0.23622047244094491" top="0.59055118110236227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P41"/>
  <sheetViews>
    <sheetView showGridLines="0" zoomScaleNormal="100" workbookViewId="0"/>
  </sheetViews>
  <sheetFormatPr defaultRowHeight="15.75"/>
  <cols>
    <col min="1" max="1" width="3.625" style="78" customWidth="1"/>
    <col min="2" max="2" width="4.25" style="78" customWidth="1"/>
    <col min="3" max="3" width="5" style="78" customWidth="1"/>
    <col min="4" max="4" width="5.375" style="78" customWidth="1"/>
    <col min="5" max="6" width="5.625" style="78" customWidth="1"/>
    <col min="7" max="7" width="10.625" style="78" customWidth="1"/>
    <col min="8" max="8" width="5" style="78" customWidth="1"/>
    <col min="9" max="9" width="10.625" style="160" customWidth="1"/>
    <col min="10" max="10" width="5.625" style="164" customWidth="1"/>
    <col min="11" max="11" width="4.625" style="78" customWidth="1"/>
    <col min="12" max="12" width="11.875" style="78" customWidth="1"/>
    <col min="13" max="13" width="7.625" style="78" customWidth="1"/>
    <col min="14" max="14" width="15.625" style="78" customWidth="1"/>
    <col min="15" max="15" width="5.625" style="78" hidden="1" customWidth="1"/>
    <col min="16" max="16" width="0" style="78" hidden="1" customWidth="1"/>
    <col min="17" max="16384" width="9" style="78"/>
  </cols>
  <sheetData>
    <row r="2" spans="2:14">
      <c r="C2" s="104" t="str">
        <f>KokyakuYubinNo_Text</f>
        <v>〒220-0005</v>
      </c>
      <c r="M2" s="116" t="s">
        <v>10</v>
      </c>
      <c r="N2" s="127">
        <f>GokeiSeikyuNo</f>
        <v>12345678</v>
      </c>
    </row>
    <row r="3" spans="2:14">
      <c r="C3" s="191" t="str">
        <f>KokyakuJusyo</f>
        <v>神奈川県横浜市西区南幸1-4</v>
      </c>
      <c r="D3" s="269"/>
      <c r="E3" s="269"/>
      <c r="F3" s="269"/>
      <c r="G3" s="269"/>
      <c r="H3" s="269"/>
      <c r="M3" s="241">
        <f>SeikyuOutDate_Text</f>
        <v>43100</v>
      </c>
      <c r="N3" s="241"/>
    </row>
    <row r="4" spans="2:14" ht="25.5" customHeight="1">
      <c r="B4" s="118"/>
      <c r="C4" s="270" t="str">
        <f>Kokyakumei_Keisyo</f>
        <v xml:space="preserve">▲▲▲▲建設株式会社 </v>
      </c>
      <c r="D4" s="198"/>
      <c r="E4" s="198"/>
      <c r="F4" s="198"/>
      <c r="G4" s="198"/>
      <c r="H4" s="198"/>
    </row>
    <row r="5" spans="2:14">
      <c r="C5" s="271" t="str">
        <f>KokyakuTantosyamei_Text</f>
        <v>幸　由美子　様</v>
      </c>
      <c r="D5" s="198"/>
      <c r="E5" s="198"/>
      <c r="F5" s="198"/>
      <c r="G5" s="198"/>
      <c r="H5" s="198"/>
    </row>
    <row r="6" spans="2:14">
      <c r="B6" s="104"/>
    </row>
    <row r="8" spans="2:14">
      <c r="B8" s="267" t="s">
        <v>99</v>
      </c>
      <c r="C8" s="267"/>
      <c r="D8" s="267"/>
      <c r="E8" s="267"/>
      <c r="F8" s="267"/>
      <c r="G8" s="267"/>
      <c r="H8" s="267"/>
    </row>
    <row r="9" spans="2:14" ht="16.5" thickBot="1">
      <c r="B9" s="268"/>
      <c r="C9" s="268"/>
      <c r="D9" s="268"/>
      <c r="E9" s="268"/>
      <c r="F9" s="268"/>
      <c r="G9" s="268"/>
      <c r="H9" s="268"/>
      <c r="K9" s="178"/>
    </row>
    <row r="10" spans="2:14" ht="15.75" customHeight="1" thickTop="1">
      <c r="B10" s="104" t="s">
        <v>20</v>
      </c>
      <c r="F10" s="104"/>
      <c r="G10" s="97"/>
      <c r="K10" s="178"/>
    </row>
    <row r="11" spans="2:14" ht="20.100000000000001" customHeight="1">
      <c r="B11" s="157" t="str">
        <f>DispKeigenRate_Text</f>
        <v>8%対象合計</v>
      </c>
      <c r="C11" s="157"/>
      <c r="D11" s="157"/>
      <c r="E11" s="200">
        <f>IF(DispKeigenRate="","",KeigenObjTotal)</f>
        <v>1000000</v>
      </c>
      <c r="F11" s="201"/>
      <c r="G11" s="201"/>
      <c r="H11" s="201"/>
      <c r="K11" s="178"/>
    </row>
    <row r="12" spans="2:14" ht="15" customHeight="1">
      <c r="B12" s="157" t="str">
        <f>IF(DispKeigenRate="","","上記消費税")</f>
        <v>上記消費税</v>
      </c>
      <c r="C12" s="157"/>
      <c r="D12" s="157"/>
      <c r="E12" s="200">
        <f>IF(DispKeigenRate="","",KeigenTotal)</f>
        <v>80000</v>
      </c>
      <c r="F12" s="201"/>
      <c r="G12" s="201"/>
      <c r="H12" s="201"/>
      <c r="K12" s="178"/>
    </row>
    <row r="13" spans="2:14" ht="15" customHeight="1">
      <c r="B13" s="157" t="str">
        <f>IF(TaxCalType=0,"請求工事金額",IF(DispHyojunRate&lt;&gt;"",DispHyojunRate_Text,""))</f>
        <v>10%対象合計</v>
      </c>
      <c r="C13" s="157"/>
      <c r="D13" s="157"/>
      <c r="E13" s="200">
        <f>IF(TaxCalType=0,ZeibetuSeikyuGokeiKingaku,IF(DispHyojunRate="","",HyojunObjTotal))</f>
        <v>1000000</v>
      </c>
      <c r="F13" s="201"/>
      <c r="G13" s="201"/>
      <c r="H13" s="201"/>
      <c r="K13" s="178"/>
    </row>
    <row r="14" spans="2:14" ht="15" customHeight="1">
      <c r="B14" s="157" t="str">
        <f>IF(TaxCalType=0,DispShohizeiRate_Text,IF($B$13&lt;&gt;"","上記消費税",""))</f>
        <v>上記消費税</v>
      </c>
      <c r="C14" s="157"/>
      <c r="D14" s="157"/>
      <c r="E14" s="200">
        <f>IF($B$14="","",IF($B$14="上記消費税",HyojunTotal,SyohiZeiKingaku))</f>
        <v>100000</v>
      </c>
      <c r="F14" s="201"/>
      <c r="G14" s="201"/>
      <c r="H14" s="201"/>
      <c r="K14" s="178"/>
    </row>
    <row r="15" spans="2:14" ht="20.100000000000001" customHeight="1">
      <c r="B15" s="159" t="s">
        <v>109</v>
      </c>
      <c r="C15" s="155"/>
      <c r="D15" s="155"/>
      <c r="E15" s="223">
        <f>ZeikomiSeikyuGokeiKingaku</f>
        <v>10800000</v>
      </c>
      <c r="F15" s="203"/>
      <c r="G15" s="203"/>
      <c r="H15" s="203"/>
      <c r="K15" s="178"/>
    </row>
    <row r="16" spans="2:14" ht="9.9499999999999993" customHeight="1">
      <c r="B16" s="262" t="str">
        <f>IF(Biko_Text="","備考：","備考：" &amp; Biko_Text)</f>
        <v>備考：(備考)</v>
      </c>
      <c r="C16" s="262"/>
      <c r="D16" s="262"/>
      <c r="E16" s="262"/>
      <c r="F16" s="262"/>
      <c r="G16" s="262"/>
      <c r="H16" s="262"/>
      <c r="I16" s="265"/>
      <c r="J16" s="265"/>
      <c r="K16" s="168"/>
    </row>
    <row r="17" spans="2:14" ht="9.9499999999999993" customHeight="1">
      <c r="B17" s="266"/>
      <c r="C17" s="266"/>
      <c r="D17" s="266"/>
      <c r="E17" s="266"/>
      <c r="F17" s="266"/>
      <c r="G17" s="266"/>
      <c r="H17" s="266"/>
      <c r="I17" s="173"/>
      <c r="J17" s="176"/>
      <c r="K17" s="168"/>
    </row>
    <row r="18" spans="2:14">
      <c r="B18" s="104" t="s">
        <v>18</v>
      </c>
      <c r="I18" s="265"/>
      <c r="J18" s="265"/>
      <c r="K18" s="178"/>
    </row>
    <row r="19" spans="2:14" s="104" customFormat="1" ht="20.100000000000001" customHeight="1">
      <c r="B19" s="111" t="s">
        <v>19</v>
      </c>
      <c r="C19" s="226" t="s">
        <v>10</v>
      </c>
      <c r="D19" s="227"/>
      <c r="E19" s="226" t="str">
        <f xml:space="preserve"> Komokumei_Text</f>
        <v>工事件名</v>
      </c>
      <c r="F19" s="256"/>
      <c r="G19" s="256"/>
      <c r="H19" s="227"/>
      <c r="I19" s="171" t="s">
        <v>110</v>
      </c>
      <c r="J19" s="111" t="s">
        <v>111</v>
      </c>
      <c r="K19" s="167" t="s">
        <v>112</v>
      </c>
      <c r="L19" s="111" t="s">
        <v>3</v>
      </c>
      <c r="M19" s="180" t="str">
        <f>IF(TaxCalType=1,"参考:消費税","消費税")</f>
        <v>参考:消費税</v>
      </c>
      <c r="N19" s="111" t="s">
        <v>22</v>
      </c>
    </row>
    <row r="20" spans="2:14" ht="24.95" customHeight="1">
      <c r="B20" s="124"/>
      <c r="C20" s="263"/>
      <c r="D20" s="263"/>
      <c r="E20" s="219" t="str">
        <f t="shared" ref="E20:E36" si="0">IF(O20="","",O20 &amp; CHAR(10)) &amp; P20</f>
        <v/>
      </c>
      <c r="F20" s="253"/>
      <c r="G20" s="253"/>
      <c r="H20" s="220"/>
      <c r="I20" s="162"/>
      <c r="J20" s="112"/>
      <c r="K20" s="169"/>
      <c r="L20" s="100"/>
      <c r="M20" s="100"/>
      <c r="N20" s="133"/>
    </row>
    <row r="21" spans="2:14" ht="24.95" customHeight="1">
      <c r="B21" s="125"/>
      <c r="C21" s="264"/>
      <c r="D21" s="264"/>
      <c r="E21" s="221" t="str">
        <f t="shared" si="0"/>
        <v/>
      </c>
      <c r="F21" s="254"/>
      <c r="G21" s="254"/>
      <c r="H21" s="222"/>
      <c r="I21" s="163"/>
      <c r="J21" s="113"/>
      <c r="K21" s="170"/>
      <c r="L21" s="101"/>
      <c r="M21" s="101"/>
      <c r="N21" s="134"/>
    </row>
    <row r="22" spans="2:14" ht="24.95" customHeight="1">
      <c r="B22" s="124"/>
      <c r="C22" s="263"/>
      <c r="D22" s="263"/>
      <c r="E22" s="219" t="str">
        <f t="shared" si="0"/>
        <v/>
      </c>
      <c r="F22" s="253"/>
      <c r="G22" s="253"/>
      <c r="H22" s="220"/>
      <c r="I22" s="162"/>
      <c r="J22" s="112"/>
      <c r="K22" s="169"/>
      <c r="L22" s="100"/>
      <c r="M22" s="100"/>
      <c r="N22" s="133"/>
    </row>
    <row r="23" spans="2:14" ht="24.95" customHeight="1">
      <c r="B23" s="125"/>
      <c r="C23" s="264"/>
      <c r="D23" s="264"/>
      <c r="E23" s="221" t="str">
        <f t="shared" si="0"/>
        <v/>
      </c>
      <c r="F23" s="254"/>
      <c r="G23" s="254"/>
      <c r="H23" s="222"/>
      <c r="I23" s="163"/>
      <c r="J23" s="113"/>
      <c r="K23" s="170"/>
      <c r="L23" s="101"/>
      <c r="M23" s="101"/>
      <c r="N23" s="134"/>
    </row>
    <row r="24" spans="2:14" ht="24.95" customHeight="1">
      <c r="B24" s="124"/>
      <c r="C24" s="263"/>
      <c r="D24" s="263"/>
      <c r="E24" s="219" t="str">
        <f t="shared" si="0"/>
        <v/>
      </c>
      <c r="F24" s="253"/>
      <c r="G24" s="253"/>
      <c r="H24" s="220"/>
      <c r="I24" s="162"/>
      <c r="J24" s="112"/>
      <c r="K24" s="169"/>
      <c r="L24" s="100"/>
      <c r="M24" s="100"/>
      <c r="N24" s="133"/>
    </row>
    <row r="25" spans="2:14" ht="24.95" customHeight="1">
      <c r="B25" s="125"/>
      <c r="C25" s="264"/>
      <c r="D25" s="264"/>
      <c r="E25" s="221" t="str">
        <f t="shared" si="0"/>
        <v/>
      </c>
      <c r="F25" s="254"/>
      <c r="G25" s="254"/>
      <c r="H25" s="222"/>
      <c r="I25" s="163"/>
      <c r="J25" s="113"/>
      <c r="K25" s="170"/>
      <c r="L25" s="101"/>
      <c r="M25" s="101"/>
      <c r="N25" s="134"/>
    </row>
    <row r="26" spans="2:14" ht="24.95" customHeight="1">
      <c r="B26" s="124"/>
      <c r="C26" s="263"/>
      <c r="D26" s="263"/>
      <c r="E26" s="219" t="str">
        <f t="shared" si="0"/>
        <v/>
      </c>
      <c r="F26" s="253"/>
      <c r="G26" s="253"/>
      <c r="H26" s="220"/>
      <c r="I26" s="162"/>
      <c r="J26" s="112"/>
      <c r="K26" s="169"/>
      <c r="L26" s="100"/>
      <c r="M26" s="100"/>
      <c r="N26" s="133"/>
    </row>
    <row r="27" spans="2:14" ht="24.95" customHeight="1">
      <c r="B27" s="125"/>
      <c r="C27" s="264"/>
      <c r="D27" s="264"/>
      <c r="E27" s="221" t="str">
        <f t="shared" si="0"/>
        <v/>
      </c>
      <c r="F27" s="254"/>
      <c r="G27" s="254"/>
      <c r="H27" s="222"/>
      <c r="I27" s="163"/>
      <c r="J27" s="113"/>
      <c r="K27" s="170"/>
      <c r="L27" s="101"/>
      <c r="M27" s="101"/>
      <c r="N27" s="134"/>
    </row>
    <row r="28" spans="2:14" ht="24.95" customHeight="1">
      <c r="B28" s="124"/>
      <c r="C28" s="263"/>
      <c r="D28" s="263"/>
      <c r="E28" s="219" t="str">
        <f t="shared" si="0"/>
        <v/>
      </c>
      <c r="F28" s="253"/>
      <c r="G28" s="253"/>
      <c r="H28" s="220"/>
      <c r="I28" s="162"/>
      <c r="J28" s="112"/>
      <c r="K28" s="169"/>
      <c r="L28" s="100"/>
      <c r="M28" s="100"/>
      <c r="N28" s="133"/>
    </row>
    <row r="29" spans="2:14" ht="24.95" customHeight="1">
      <c r="B29" s="125"/>
      <c r="C29" s="264"/>
      <c r="D29" s="264"/>
      <c r="E29" s="221" t="str">
        <f t="shared" si="0"/>
        <v/>
      </c>
      <c r="F29" s="254"/>
      <c r="G29" s="254"/>
      <c r="H29" s="222"/>
      <c r="I29" s="163"/>
      <c r="J29" s="113"/>
      <c r="K29" s="170"/>
      <c r="L29" s="101"/>
      <c r="M29" s="101"/>
      <c r="N29" s="134"/>
    </row>
    <row r="30" spans="2:14" ht="24.95" customHeight="1">
      <c r="B30" s="124"/>
      <c r="C30" s="263"/>
      <c r="D30" s="263"/>
      <c r="E30" s="219" t="str">
        <f t="shared" si="0"/>
        <v/>
      </c>
      <c r="F30" s="253"/>
      <c r="G30" s="253"/>
      <c r="H30" s="220"/>
      <c r="I30" s="162"/>
      <c r="J30" s="112"/>
      <c r="K30" s="169"/>
      <c r="L30" s="100"/>
      <c r="M30" s="100"/>
      <c r="N30" s="133"/>
    </row>
    <row r="31" spans="2:14" ht="24.95" customHeight="1">
      <c r="B31" s="125"/>
      <c r="C31" s="264"/>
      <c r="D31" s="264"/>
      <c r="E31" s="221" t="str">
        <f t="shared" si="0"/>
        <v/>
      </c>
      <c r="F31" s="254"/>
      <c r="G31" s="254"/>
      <c r="H31" s="222"/>
      <c r="I31" s="163"/>
      <c r="J31" s="113"/>
      <c r="K31" s="170"/>
      <c r="L31" s="101"/>
      <c r="M31" s="101"/>
      <c r="N31" s="134"/>
    </row>
    <row r="32" spans="2:14" ht="24.95" customHeight="1">
      <c r="B32" s="124"/>
      <c r="C32" s="263"/>
      <c r="D32" s="263"/>
      <c r="E32" s="219" t="str">
        <f t="shared" si="0"/>
        <v/>
      </c>
      <c r="F32" s="253"/>
      <c r="G32" s="253"/>
      <c r="H32" s="220"/>
      <c r="I32" s="162"/>
      <c r="J32" s="112"/>
      <c r="K32" s="169"/>
      <c r="L32" s="100"/>
      <c r="M32" s="100"/>
      <c r="N32" s="133"/>
    </row>
    <row r="33" spans="2:16" ht="24.95" customHeight="1">
      <c r="B33" s="125"/>
      <c r="C33" s="264"/>
      <c r="D33" s="264"/>
      <c r="E33" s="221" t="str">
        <f t="shared" si="0"/>
        <v/>
      </c>
      <c r="F33" s="254"/>
      <c r="G33" s="254"/>
      <c r="H33" s="222"/>
      <c r="I33" s="163"/>
      <c r="J33" s="113"/>
      <c r="K33" s="170"/>
      <c r="L33" s="101"/>
      <c r="M33" s="101"/>
      <c r="N33" s="134"/>
    </row>
    <row r="34" spans="2:16" ht="24.95" customHeight="1">
      <c r="B34" s="124"/>
      <c r="C34" s="263"/>
      <c r="D34" s="263"/>
      <c r="E34" s="219" t="str">
        <f t="shared" si="0"/>
        <v/>
      </c>
      <c r="F34" s="253"/>
      <c r="G34" s="253"/>
      <c r="H34" s="220"/>
      <c r="I34" s="162"/>
      <c r="J34" s="112"/>
      <c r="K34" s="169"/>
      <c r="L34" s="100"/>
      <c r="M34" s="100"/>
      <c r="N34" s="133"/>
    </row>
    <row r="35" spans="2:16" ht="24.95" customHeight="1">
      <c r="B35" s="125"/>
      <c r="C35" s="264"/>
      <c r="D35" s="264"/>
      <c r="E35" s="221" t="str">
        <f t="shared" si="0"/>
        <v/>
      </c>
      <c r="F35" s="254"/>
      <c r="G35" s="254"/>
      <c r="H35" s="222"/>
      <c r="I35" s="163"/>
      <c r="J35" s="113"/>
      <c r="K35" s="170"/>
      <c r="L35" s="101"/>
      <c r="M35" s="101"/>
      <c r="N35" s="134"/>
    </row>
    <row r="36" spans="2:16" ht="24.95" customHeight="1">
      <c r="B36" s="124"/>
      <c r="C36" s="263"/>
      <c r="D36" s="263"/>
      <c r="E36" s="219" t="str">
        <f t="shared" si="0"/>
        <v/>
      </c>
      <c r="F36" s="253"/>
      <c r="G36" s="253"/>
      <c r="H36" s="220"/>
      <c r="I36" s="162"/>
      <c r="J36" s="112"/>
      <c r="K36" s="169"/>
      <c r="L36" s="100"/>
      <c r="M36" s="100"/>
      <c r="N36" s="133"/>
    </row>
    <row r="37" spans="2:16">
      <c r="P37" s="160"/>
    </row>
    <row r="38" spans="2:16" ht="9.9499999999999993" customHeight="1">
      <c r="B38" s="104" t="s">
        <v>21</v>
      </c>
      <c r="C38" s="104"/>
      <c r="D38" s="105"/>
      <c r="E38" s="105"/>
      <c r="F38" s="104"/>
      <c r="I38" s="265"/>
      <c r="J38" s="265"/>
      <c r="K38" s="168"/>
    </row>
    <row r="39" spans="2:16" ht="15" customHeight="1">
      <c r="B39" s="119" t="s">
        <v>14</v>
      </c>
      <c r="C39" s="110"/>
      <c r="D39" s="104" t="str">
        <f>Bankmei1</f>
        <v>三菱東京UFJ銀行</v>
      </c>
      <c r="E39" s="86"/>
      <c r="F39" s="86"/>
      <c r="G39" s="262" t="str">
        <f>Sitenmei1</f>
        <v>新宿支店</v>
      </c>
      <c r="H39" s="262"/>
      <c r="I39" s="156" t="str">
        <f>KozaSyubetu1 &amp; "　" &amp; KozaNo1</f>
        <v>当座　0000000</v>
      </c>
      <c r="J39" s="176"/>
      <c r="K39" s="179"/>
      <c r="L39" s="191" t="str">
        <f>Meigininmei1</f>
        <v>カ）プラスバイプラス</v>
      </c>
      <c r="M39" s="191"/>
      <c r="N39" s="191"/>
    </row>
    <row r="40" spans="2:16" ht="15" customHeight="1">
      <c r="B40" s="119"/>
      <c r="C40" s="110"/>
      <c r="D40" s="104" t="str">
        <f>Bankmei2</f>
        <v>楽天銀行</v>
      </c>
      <c r="E40" s="86"/>
      <c r="F40" s="86"/>
      <c r="G40" s="262" t="str">
        <f>Sitenmei2</f>
        <v>本店営業部</v>
      </c>
      <c r="H40" s="262"/>
      <c r="I40" s="156" t="str">
        <f>KozaSyubetu2 &amp; "　" &amp; KozaNo2</f>
        <v>普通　3141592</v>
      </c>
      <c r="J40" s="176"/>
      <c r="K40" s="179"/>
      <c r="L40" s="191" t="str">
        <f>Meigininmei2</f>
        <v>カ）プラスバイプラス</v>
      </c>
      <c r="M40" s="191"/>
      <c r="N40" s="191"/>
    </row>
    <row r="41" spans="2:16" ht="15" customHeight="1">
      <c r="B41" s="110"/>
      <c r="C41" s="110"/>
      <c r="D41" s="104" t="str">
        <f>Bankmei3</f>
        <v>ぐんまみらい信用組合</v>
      </c>
      <c r="E41" s="86"/>
      <c r="F41" s="86"/>
      <c r="G41" s="262" t="str">
        <f>Sitenmei3</f>
        <v>ぐんまみらいセンター</v>
      </c>
      <c r="H41" s="262"/>
      <c r="I41" s="156" t="str">
        <f>KozaSyubetu3 &amp; "　" &amp; KozaNo3</f>
        <v>普通　1234567</v>
      </c>
      <c r="J41" s="176"/>
      <c r="K41" s="179"/>
      <c r="L41" s="191" t="str">
        <f>Meigininmei3</f>
        <v>カ）プラスバイプラス</v>
      </c>
      <c r="M41" s="191"/>
      <c r="N41" s="191"/>
    </row>
  </sheetData>
  <mergeCells count="56">
    <mergeCell ref="L39:N39"/>
    <mergeCell ref="L40:N40"/>
    <mergeCell ref="L41:N41"/>
    <mergeCell ref="E31:H31"/>
    <mergeCell ref="E20:H20"/>
    <mergeCell ref="E21:H21"/>
    <mergeCell ref="E22:H22"/>
    <mergeCell ref="E23:H23"/>
    <mergeCell ref="E24:H24"/>
    <mergeCell ref="I38:J38"/>
    <mergeCell ref="C36:D36"/>
    <mergeCell ref="E25:H25"/>
    <mergeCell ref="E26:H26"/>
    <mergeCell ref="E27:H27"/>
    <mergeCell ref="E28:H28"/>
    <mergeCell ref="C25:D25"/>
    <mergeCell ref="C32:D32"/>
    <mergeCell ref="C31:D31"/>
    <mergeCell ref="E33:H33"/>
    <mergeCell ref="E34:H34"/>
    <mergeCell ref="E32:H32"/>
    <mergeCell ref="E29:H29"/>
    <mergeCell ref="E30:H30"/>
    <mergeCell ref="E35:H35"/>
    <mergeCell ref="E36:H36"/>
    <mergeCell ref="C20:D20"/>
    <mergeCell ref="C21:D21"/>
    <mergeCell ref="C22:D22"/>
    <mergeCell ref="C23:D23"/>
    <mergeCell ref="C24:D24"/>
    <mergeCell ref="M3:N3"/>
    <mergeCell ref="I16:J16"/>
    <mergeCell ref="C19:D19"/>
    <mergeCell ref="E19:H19"/>
    <mergeCell ref="B16:H17"/>
    <mergeCell ref="I18:J18"/>
    <mergeCell ref="B8:H9"/>
    <mergeCell ref="C3:H3"/>
    <mergeCell ref="C4:H4"/>
    <mergeCell ref="C5:H5"/>
    <mergeCell ref="E11:H11"/>
    <mergeCell ref="E12:H12"/>
    <mergeCell ref="E13:H13"/>
    <mergeCell ref="C26:D26"/>
    <mergeCell ref="C33:D33"/>
    <mergeCell ref="C34:D34"/>
    <mergeCell ref="C35:D35"/>
    <mergeCell ref="C27:D27"/>
    <mergeCell ref="C28:D28"/>
    <mergeCell ref="C29:D29"/>
    <mergeCell ref="C30:D30"/>
    <mergeCell ref="E14:H14"/>
    <mergeCell ref="E15:H15"/>
    <mergeCell ref="G39:H39"/>
    <mergeCell ref="G40:H40"/>
    <mergeCell ref="G41:H41"/>
  </mergeCells>
  <phoneticPr fontId="1"/>
  <conditionalFormatting sqref="B11:H14">
    <cfRule type="expression" dxfId="9" priority="1">
      <formula>$B11&lt;&gt;""</formula>
    </cfRule>
  </conditionalFormatting>
  <conditionalFormatting sqref="J1:J1048576">
    <cfRule type="expression" dxfId="8" priority="2">
      <formula>J1&gt;INT(J1)</formula>
    </cfRule>
    <cfRule type="expression" dxfId="7" priority="3" stopIfTrue="1">
      <formula>J1=INT(J1)</formula>
    </cfRule>
  </conditionalFormatting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R33"/>
  <sheetViews>
    <sheetView showGridLines="0" zoomScaleNormal="100" workbookViewId="0"/>
  </sheetViews>
  <sheetFormatPr defaultRowHeight="15.75"/>
  <cols>
    <col min="1" max="1" width="3.625" style="78" customWidth="1"/>
    <col min="2" max="2" width="4.25" style="78" customWidth="1"/>
    <col min="3" max="3" width="5" style="78" customWidth="1"/>
    <col min="4" max="4" width="5.375" style="78" customWidth="1"/>
    <col min="5" max="5" width="5.625" style="78" customWidth="1"/>
    <col min="6" max="6" width="10.625" style="78" customWidth="1"/>
    <col min="7" max="7" width="4.75" style="78" bestFit="1" customWidth="1"/>
    <col min="8" max="8" width="5" style="78" customWidth="1"/>
    <col min="9" max="9" width="10.625" style="160" customWidth="1"/>
    <col min="10" max="10" width="5.625" style="164" customWidth="1"/>
    <col min="11" max="11" width="4.625" style="78" customWidth="1"/>
    <col min="12" max="12" width="11.875" style="78" customWidth="1"/>
    <col min="13" max="13" width="7.625" style="78" customWidth="1"/>
    <col min="14" max="14" width="15.625" style="78" customWidth="1"/>
    <col min="15" max="15" width="5.625" style="78" hidden="1" customWidth="1"/>
    <col min="16" max="16" width="0" style="78" hidden="1" customWidth="1"/>
    <col min="17" max="16384" width="9" style="78"/>
  </cols>
  <sheetData>
    <row r="2" spans="2:14">
      <c r="C2" s="104"/>
      <c r="M2" s="116" t="s">
        <v>10</v>
      </c>
      <c r="N2" s="127">
        <f>GokeiSeikyuNo</f>
        <v>12345678</v>
      </c>
    </row>
    <row r="3" spans="2:14" ht="16.5">
      <c r="C3" s="117"/>
      <c r="K3" s="178"/>
      <c r="M3" s="241">
        <f>SeikyuOutDate_Text</f>
        <v>43100</v>
      </c>
      <c r="N3" s="241"/>
    </row>
    <row r="4" spans="2:14" s="104" customFormat="1" ht="20.100000000000001" customHeight="1">
      <c r="B4" s="111" t="s">
        <v>19</v>
      </c>
      <c r="C4" s="226" t="s">
        <v>10</v>
      </c>
      <c r="D4" s="227"/>
      <c r="E4" s="226" t="str">
        <f xml:space="preserve"> Komokumei_Text</f>
        <v>工事件名</v>
      </c>
      <c r="F4" s="256"/>
      <c r="G4" s="256"/>
      <c r="H4" s="227"/>
      <c r="I4" s="171" t="s">
        <v>110</v>
      </c>
      <c r="J4" s="111" t="s">
        <v>111</v>
      </c>
      <c r="K4" s="167" t="s">
        <v>112</v>
      </c>
      <c r="L4" s="111" t="s">
        <v>3</v>
      </c>
      <c r="M4" s="180" t="str">
        <f>IF(TaxCalType=1,"参考:消費税","消費税")</f>
        <v>参考:消費税</v>
      </c>
      <c r="N4" s="111" t="s">
        <v>0</v>
      </c>
    </row>
    <row r="5" spans="2:14" ht="24.95" customHeight="1">
      <c r="B5" s="124"/>
      <c r="C5" s="263"/>
      <c r="D5" s="263"/>
      <c r="E5" s="219" t="str">
        <f t="shared" ref="E5:E32" si="0">IF(O5="","",O5 &amp; CHAR(10)) &amp; P5</f>
        <v/>
      </c>
      <c r="F5" s="253"/>
      <c r="G5" s="253"/>
      <c r="H5" s="220"/>
      <c r="I5" s="162"/>
      <c r="J5" s="112"/>
      <c r="K5" s="169"/>
      <c r="L5" s="100"/>
      <c r="M5" s="100"/>
      <c r="N5" s="133"/>
    </row>
    <row r="6" spans="2:14" ht="24.95" customHeight="1">
      <c r="B6" s="125"/>
      <c r="C6" s="264"/>
      <c r="D6" s="264"/>
      <c r="E6" s="221" t="str">
        <f t="shared" si="0"/>
        <v/>
      </c>
      <c r="F6" s="254"/>
      <c r="G6" s="254"/>
      <c r="H6" s="222"/>
      <c r="I6" s="163"/>
      <c r="J6" s="113"/>
      <c r="K6" s="170"/>
      <c r="L6" s="101"/>
      <c r="M6" s="101"/>
      <c r="N6" s="134"/>
    </row>
    <row r="7" spans="2:14" ht="24.95" customHeight="1">
      <c r="B7" s="124"/>
      <c r="C7" s="263"/>
      <c r="D7" s="263"/>
      <c r="E7" s="219" t="str">
        <f t="shared" si="0"/>
        <v/>
      </c>
      <c r="F7" s="253"/>
      <c r="G7" s="253"/>
      <c r="H7" s="220"/>
      <c r="I7" s="162"/>
      <c r="J7" s="112"/>
      <c r="K7" s="169"/>
      <c r="L7" s="100"/>
      <c r="M7" s="100"/>
      <c r="N7" s="133"/>
    </row>
    <row r="8" spans="2:14" ht="24.95" customHeight="1">
      <c r="B8" s="125"/>
      <c r="C8" s="264"/>
      <c r="D8" s="264"/>
      <c r="E8" s="221" t="str">
        <f t="shared" si="0"/>
        <v/>
      </c>
      <c r="F8" s="254"/>
      <c r="G8" s="254"/>
      <c r="H8" s="222"/>
      <c r="I8" s="163"/>
      <c r="J8" s="113"/>
      <c r="K8" s="170"/>
      <c r="L8" s="101"/>
      <c r="M8" s="101"/>
      <c r="N8" s="134"/>
    </row>
    <row r="9" spans="2:14" ht="24.95" customHeight="1">
      <c r="B9" s="124"/>
      <c r="C9" s="263"/>
      <c r="D9" s="263"/>
      <c r="E9" s="219" t="str">
        <f t="shared" si="0"/>
        <v/>
      </c>
      <c r="F9" s="253"/>
      <c r="G9" s="253"/>
      <c r="H9" s="220"/>
      <c r="I9" s="162"/>
      <c r="J9" s="112"/>
      <c r="K9" s="169"/>
      <c r="L9" s="100"/>
      <c r="M9" s="100"/>
      <c r="N9" s="133"/>
    </row>
    <row r="10" spans="2:14" ht="24.95" customHeight="1">
      <c r="B10" s="125"/>
      <c r="C10" s="264"/>
      <c r="D10" s="264"/>
      <c r="E10" s="221" t="str">
        <f t="shared" si="0"/>
        <v/>
      </c>
      <c r="F10" s="254"/>
      <c r="G10" s="254"/>
      <c r="H10" s="222"/>
      <c r="I10" s="163"/>
      <c r="J10" s="113"/>
      <c r="K10" s="170"/>
      <c r="L10" s="101"/>
      <c r="M10" s="101"/>
      <c r="N10" s="134"/>
    </row>
    <row r="11" spans="2:14" ht="24.95" customHeight="1">
      <c r="B11" s="124"/>
      <c r="C11" s="263"/>
      <c r="D11" s="263"/>
      <c r="E11" s="219" t="str">
        <f t="shared" si="0"/>
        <v/>
      </c>
      <c r="F11" s="253"/>
      <c r="G11" s="253"/>
      <c r="H11" s="220"/>
      <c r="I11" s="162"/>
      <c r="J11" s="112"/>
      <c r="K11" s="169"/>
      <c r="L11" s="100"/>
      <c r="M11" s="100"/>
      <c r="N11" s="133"/>
    </row>
    <row r="12" spans="2:14" ht="24.95" customHeight="1">
      <c r="B12" s="125"/>
      <c r="C12" s="264"/>
      <c r="D12" s="264"/>
      <c r="E12" s="221" t="str">
        <f t="shared" si="0"/>
        <v/>
      </c>
      <c r="F12" s="254"/>
      <c r="G12" s="254"/>
      <c r="H12" s="222"/>
      <c r="I12" s="163"/>
      <c r="J12" s="113"/>
      <c r="K12" s="170"/>
      <c r="L12" s="101"/>
      <c r="M12" s="101"/>
      <c r="N12" s="134"/>
    </row>
    <row r="13" spans="2:14" ht="24.95" customHeight="1">
      <c r="B13" s="124"/>
      <c r="C13" s="263"/>
      <c r="D13" s="263"/>
      <c r="E13" s="219" t="str">
        <f t="shared" si="0"/>
        <v/>
      </c>
      <c r="F13" s="253"/>
      <c r="G13" s="253"/>
      <c r="H13" s="220"/>
      <c r="I13" s="162"/>
      <c r="J13" s="112"/>
      <c r="K13" s="169"/>
      <c r="L13" s="100"/>
      <c r="M13" s="100"/>
      <c r="N13" s="133"/>
    </row>
    <row r="14" spans="2:14" ht="24.95" customHeight="1">
      <c r="B14" s="125"/>
      <c r="C14" s="264"/>
      <c r="D14" s="264"/>
      <c r="E14" s="221" t="str">
        <f t="shared" si="0"/>
        <v/>
      </c>
      <c r="F14" s="254"/>
      <c r="G14" s="254"/>
      <c r="H14" s="222"/>
      <c r="I14" s="163"/>
      <c r="J14" s="113"/>
      <c r="K14" s="170"/>
      <c r="L14" s="101"/>
      <c r="M14" s="101"/>
      <c r="N14" s="134"/>
    </row>
    <row r="15" spans="2:14" ht="24.95" customHeight="1">
      <c r="B15" s="124"/>
      <c r="C15" s="263"/>
      <c r="D15" s="263"/>
      <c r="E15" s="219" t="str">
        <f t="shared" si="0"/>
        <v/>
      </c>
      <c r="F15" s="253"/>
      <c r="G15" s="253"/>
      <c r="H15" s="220"/>
      <c r="I15" s="162"/>
      <c r="J15" s="112"/>
      <c r="K15" s="169"/>
      <c r="L15" s="100"/>
      <c r="M15" s="100"/>
      <c r="N15" s="133"/>
    </row>
    <row r="16" spans="2:14" ht="24.95" customHeight="1">
      <c r="B16" s="125"/>
      <c r="C16" s="264"/>
      <c r="D16" s="264"/>
      <c r="E16" s="221" t="str">
        <f t="shared" si="0"/>
        <v/>
      </c>
      <c r="F16" s="254"/>
      <c r="G16" s="254"/>
      <c r="H16" s="222"/>
      <c r="I16" s="163"/>
      <c r="J16" s="113"/>
      <c r="K16" s="170"/>
      <c r="L16" s="101"/>
      <c r="M16" s="101"/>
      <c r="N16" s="134"/>
    </row>
    <row r="17" spans="2:14" ht="24.95" customHeight="1">
      <c r="B17" s="124"/>
      <c r="C17" s="263"/>
      <c r="D17" s="263"/>
      <c r="E17" s="219" t="str">
        <f t="shared" si="0"/>
        <v/>
      </c>
      <c r="F17" s="253"/>
      <c r="G17" s="253"/>
      <c r="H17" s="220"/>
      <c r="I17" s="162"/>
      <c r="J17" s="112"/>
      <c r="K17" s="169"/>
      <c r="L17" s="100"/>
      <c r="M17" s="100"/>
      <c r="N17" s="133"/>
    </row>
    <row r="18" spans="2:14" ht="24.95" customHeight="1">
      <c r="B18" s="125"/>
      <c r="C18" s="264"/>
      <c r="D18" s="264"/>
      <c r="E18" s="221" t="str">
        <f t="shared" si="0"/>
        <v/>
      </c>
      <c r="F18" s="254"/>
      <c r="G18" s="254"/>
      <c r="H18" s="222"/>
      <c r="I18" s="163"/>
      <c r="J18" s="113"/>
      <c r="K18" s="170"/>
      <c r="L18" s="101"/>
      <c r="M18" s="101"/>
      <c r="N18" s="134"/>
    </row>
    <row r="19" spans="2:14" ht="24.95" customHeight="1">
      <c r="B19" s="124"/>
      <c r="C19" s="263"/>
      <c r="D19" s="263"/>
      <c r="E19" s="219" t="str">
        <f t="shared" si="0"/>
        <v/>
      </c>
      <c r="F19" s="253"/>
      <c r="G19" s="253"/>
      <c r="H19" s="220"/>
      <c r="I19" s="162"/>
      <c r="J19" s="112"/>
      <c r="K19" s="169"/>
      <c r="L19" s="100"/>
      <c r="M19" s="100"/>
      <c r="N19" s="133"/>
    </row>
    <row r="20" spans="2:14" ht="24.95" customHeight="1">
      <c r="B20" s="125"/>
      <c r="C20" s="264"/>
      <c r="D20" s="264"/>
      <c r="E20" s="221" t="str">
        <f t="shared" si="0"/>
        <v/>
      </c>
      <c r="F20" s="254"/>
      <c r="G20" s="254"/>
      <c r="H20" s="222"/>
      <c r="I20" s="163"/>
      <c r="J20" s="113"/>
      <c r="K20" s="170"/>
      <c r="L20" s="101"/>
      <c r="M20" s="101"/>
      <c r="N20" s="134"/>
    </row>
    <row r="21" spans="2:14" ht="24.95" customHeight="1">
      <c r="B21" s="124"/>
      <c r="C21" s="263"/>
      <c r="D21" s="263"/>
      <c r="E21" s="219" t="str">
        <f t="shared" si="0"/>
        <v/>
      </c>
      <c r="F21" s="253"/>
      <c r="G21" s="253"/>
      <c r="H21" s="220"/>
      <c r="I21" s="162"/>
      <c r="J21" s="112"/>
      <c r="K21" s="169"/>
      <c r="L21" s="100"/>
      <c r="M21" s="100"/>
      <c r="N21" s="133"/>
    </row>
    <row r="22" spans="2:14" ht="24.95" customHeight="1">
      <c r="B22" s="125"/>
      <c r="C22" s="264"/>
      <c r="D22" s="264"/>
      <c r="E22" s="221" t="str">
        <f t="shared" si="0"/>
        <v/>
      </c>
      <c r="F22" s="254"/>
      <c r="G22" s="254"/>
      <c r="H22" s="222"/>
      <c r="I22" s="163"/>
      <c r="J22" s="113"/>
      <c r="K22" s="170"/>
      <c r="L22" s="101"/>
      <c r="M22" s="101"/>
      <c r="N22" s="134"/>
    </row>
    <row r="23" spans="2:14" ht="24.95" customHeight="1">
      <c r="B23" s="124"/>
      <c r="C23" s="263"/>
      <c r="D23" s="263"/>
      <c r="E23" s="219" t="str">
        <f t="shared" si="0"/>
        <v/>
      </c>
      <c r="F23" s="253"/>
      <c r="G23" s="253"/>
      <c r="H23" s="220"/>
      <c r="I23" s="162"/>
      <c r="J23" s="112"/>
      <c r="K23" s="169"/>
      <c r="L23" s="100"/>
      <c r="M23" s="100"/>
      <c r="N23" s="133"/>
    </row>
    <row r="24" spans="2:14" ht="24.95" customHeight="1">
      <c r="B24" s="125"/>
      <c r="C24" s="264"/>
      <c r="D24" s="264"/>
      <c r="E24" s="221" t="str">
        <f t="shared" si="0"/>
        <v/>
      </c>
      <c r="F24" s="254"/>
      <c r="G24" s="254"/>
      <c r="H24" s="222"/>
      <c r="I24" s="163"/>
      <c r="J24" s="113"/>
      <c r="K24" s="170"/>
      <c r="L24" s="101"/>
      <c r="M24" s="101"/>
      <c r="N24" s="134"/>
    </row>
    <row r="25" spans="2:14" ht="24.95" customHeight="1">
      <c r="B25" s="124"/>
      <c r="C25" s="263"/>
      <c r="D25" s="263"/>
      <c r="E25" s="219" t="str">
        <f t="shared" si="0"/>
        <v/>
      </c>
      <c r="F25" s="253"/>
      <c r="G25" s="253"/>
      <c r="H25" s="220"/>
      <c r="I25" s="162"/>
      <c r="J25" s="112"/>
      <c r="K25" s="169"/>
      <c r="L25" s="100"/>
      <c r="M25" s="100"/>
      <c r="N25" s="133"/>
    </row>
    <row r="26" spans="2:14" ht="24.95" customHeight="1">
      <c r="B26" s="125"/>
      <c r="C26" s="264"/>
      <c r="D26" s="264"/>
      <c r="E26" s="221" t="str">
        <f t="shared" si="0"/>
        <v/>
      </c>
      <c r="F26" s="254"/>
      <c r="G26" s="254"/>
      <c r="H26" s="222"/>
      <c r="I26" s="163"/>
      <c r="J26" s="113"/>
      <c r="K26" s="170"/>
      <c r="L26" s="101"/>
      <c r="M26" s="101"/>
      <c r="N26" s="134"/>
    </row>
    <row r="27" spans="2:14" ht="24.95" customHeight="1">
      <c r="B27" s="124"/>
      <c r="C27" s="263"/>
      <c r="D27" s="263"/>
      <c r="E27" s="219" t="str">
        <f t="shared" si="0"/>
        <v/>
      </c>
      <c r="F27" s="253"/>
      <c r="G27" s="253"/>
      <c r="H27" s="220"/>
      <c r="I27" s="162"/>
      <c r="J27" s="112"/>
      <c r="K27" s="169"/>
      <c r="L27" s="100"/>
      <c r="M27" s="100"/>
      <c r="N27" s="133"/>
    </row>
    <row r="28" spans="2:14" ht="24.95" customHeight="1">
      <c r="B28" s="125"/>
      <c r="C28" s="264"/>
      <c r="D28" s="264"/>
      <c r="E28" s="221" t="str">
        <f t="shared" si="0"/>
        <v/>
      </c>
      <c r="F28" s="254"/>
      <c r="G28" s="254"/>
      <c r="H28" s="222"/>
      <c r="I28" s="163"/>
      <c r="J28" s="113"/>
      <c r="K28" s="170"/>
      <c r="L28" s="101"/>
      <c r="M28" s="101"/>
      <c r="N28" s="134"/>
    </row>
    <row r="29" spans="2:14" ht="24.95" customHeight="1">
      <c r="B29" s="124"/>
      <c r="C29" s="263"/>
      <c r="D29" s="263"/>
      <c r="E29" s="219" t="str">
        <f t="shared" si="0"/>
        <v/>
      </c>
      <c r="F29" s="253"/>
      <c r="G29" s="253"/>
      <c r="H29" s="220"/>
      <c r="I29" s="162"/>
      <c r="J29" s="112"/>
      <c r="K29" s="169"/>
      <c r="L29" s="100"/>
      <c r="M29" s="100"/>
      <c r="N29" s="133"/>
    </row>
    <row r="30" spans="2:14" ht="24.95" customHeight="1">
      <c r="B30" s="125"/>
      <c r="C30" s="264"/>
      <c r="D30" s="264"/>
      <c r="E30" s="221" t="str">
        <f t="shared" si="0"/>
        <v/>
      </c>
      <c r="F30" s="254"/>
      <c r="G30" s="254"/>
      <c r="H30" s="222"/>
      <c r="I30" s="163"/>
      <c r="J30" s="113"/>
      <c r="K30" s="170"/>
      <c r="L30" s="101"/>
      <c r="M30" s="101"/>
      <c r="N30" s="134"/>
    </row>
    <row r="31" spans="2:14" ht="24.95" customHeight="1">
      <c r="B31" s="124"/>
      <c r="C31" s="263"/>
      <c r="D31" s="263"/>
      <c r="E31" s="219" t="str">
        <f t="shared" si="0"/>
        <v/>
      </c>
      <c r="F31" s="253"/>
      <c r="G31" s="253"/>
      <c r="H31" s="220"/>
      <c r="I31" s="162"/>
      <c r="J31" s="112"/>
      <c r="K31" s="169"/>
      <c r="L31" s="100"/>
      <c r="M31" s="100"/>
      <c r="N31" s="133"/>
    </row>
    <row r="32" spans="2:14" ht="24.95" customHeight="1">
      <c r="B32" s="125"/>
      <c r="C32" s="264"/>
      <c r="D32" s="264"/>
      <c r="E32" s="221" t="str">
        <f t="shared" si="0"/>
        <v/>
      </c>
      <c r="F32" s="254"/>
      <c r="G32" s="254"/>
      <c r="H32" s="222"/>
      <c r="I32" s="163"/>
      <c r="J32" s="113"/>
      <c r="K32" s="170"/>
      <c r="L32" s="101"/>
      <c r="M32" s="101"/>
      <c r="N32" s="134"/>
    </row>
    <row r="33" spans="18:18">
      <c r="R33" s="160"/>
    </row>
  </sheetData>
  <mergeCells count="59">
    <mergeCell ref="C23:D23"/>
    <mergeCell ref="E23:H23"/>
    <mergeCell ref="C28:D28"/>
    <mergeCell ref="E28:H28"/>
    <mergeCell ref="C24:D24"/>
    <mergeCell ref="E24:H24"/>
    <mergeCell ref="C25:D25"/>
    <mergeCell ref="E25:H25"/>
    <mergeCell ref="C26:D26"/>
    <mergeCell ref="E26:H26"/>
    <mergeCell ref="C27:D27"/>
    <mergeCell ref="E27:H27"/>
    <mergeCell ref="C32:D32"/>
    <mergeCell ref="E32:H32"/>
    <mergeCell ref="C29:D29"/>
    <mergeCell ref="E29:H29"/>
    <mergeCell ref="C30:D30"/>
    <mergeCell ref="E30:H30"/>
    <mergeCell ref="C31:D31"/>
    <mergeCell ref="E31:H31"/>
    <mergeCell ref="C22:D22"/>
    <mergeCell ref="E22:H22"/>
    <mergeCell ref="C17:D17"/>
    <mergeCell ref="E17:H17"/>
    <mergeCell ref="C18:D18"/>
    <mergeCell ref="E18:H18"/>
    <mergeCell ref="C19:D19"/>
    <mergeCell ref="E19:H19"/>
    <mergeCell ref="C20:D20"/>
    <mergeCell ref="E20:H20"/>
    <mergeCell ref="C15:D15"/>
    <mergeCell ref="E15:H15"/>
    <mergeCell ref="C16:D16"/>
    <mergeCell ref="E16:H16"/>
    <mergeCell ref="C21:D21"/>
    <mergeCell ref="E21:H21"/>
    <mergeCell ref="C12:D12"/>
    <mergeCell ref="E12:H12"/>
    <mergeCell ref="C13:D13"/>
    <mergeCell ref="E13:H13"/>
    <mergeCell ref="C14:D14"/>
    <mergeCell ref="E14:H14"/>
    <mergeCell ref="C9:D9"/>
    <mergeCell ref="E9:H9"/>
    <mergeCell ref="C10:D10"/>
    <mergeCell ref="E10:H10"/>
    <mergeCell ref="C11:D11"/>
    <mergeCell ref="E11:H11"/>
    <mergeCell ref="C6:D6"/>
    <mergeCell ref="E6:H6"/>
    <mergeCell ref="C7:D7"/>
    <mergeCell ref="E7:H7"/>
    <mergeCell ref="C8:D8"/>
    <mergeCell ref="E8:H8"/>
    <mergeCell ref="M3:N3"/>
    <mergeCell ref="C4:D4"/>
    <mergeCell ref="E4:H4"/>
    <mergeCell ref="C5:D5"/>
    <mergeCell ref="E5:H5"/>
  </mergeCells>
  <phoneticPr fontId="1"/>
  <conditionalFormatting sqref="J1:J1048576">
    <cfRule type="expression" dxfId="6" priority="1">
      <formula>J1&gt;INT(J1)</formula>
    </cfRule>
    <cfRule type="expression" dxfId="5" priority="2" stopIfTrue="1">
      <formula>J1=INT(J1)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94</vt:i4>
      </vt:variant>
    </vt:vector>
  </HeadingPairs>
  <TitlesOfParts>
    <vt:vector size="104" baseType="lpstr">
      <vt:lpstr>表紙</vt:lpstr>
      <vt:lpstr>内訳書</vt:lpstr>
      <vt:lpstr>簡易縦</vt:lpstr>
      <vt:lpstr>簡易縦_2頁目以降</vt:lpstr>
      <vt:lpstr>簡易横</vt:lpstr>
      <vt:lpstr>簡易横_2頁目以降</vt:lpstr>
      <vt:lpstr>簡易縦_窓付封筒</vt:lpstr>
      <vt:lpstr>簡易縦_窓付封筒_2頁目以降</vt:lpstr>
      <vt:lpstr>簡易横_窓付封筒</vt:lpstr>
      <vt:lpstr>簡易横_窓付封筒_2頁目以降</vt:lpstr>
      <vt:lpstr>Bankmei1</vt:lpstr>
      <vt:lpstr>Bankmei2</vt:lpstr>
      <vt:lpstr>Bankmei3</vt:lpstr>
      <vt:lpstr>Biko</vt:lpstr>
      <vt:lpstr>Biko_Text</vt:lpstr>
      <vt:lpstr>Daihyosyamei</vt:lpstr>
      <vt:lpstr>Daihyosyamei_Text</vt:lpstr>
      <vt:lpstr>DispHyojunRate</vt:lpstr>
      <vt:lpstr>DispHyojunRate_Text</vt:lpstr>
      <vt:lpstr>DispKeigenRate</vt:lpstr>
      <vt:lpstr>DispKeigenRate_Text</vt:lpstr>
      <vt:lpstr>DispShohizeiRate</vt:lpstr>
      <vt:lpstr>DispShohizeiRate_Text</vt:lpstr>
      <vt:lpstr>FaxNo</vt:lpstr>
      <vt:lpstr>FaxNo_Text</vt:lpstr>
      <vt:lpstr>GenbaJyusyo</vt:lpstr>
      <vt:lpstr>GenbaJyusyo_Text</vt:lpstr>
      <vt:lpstr>GokeiSeikyuNo</vt:lpstr>
      <vt:lpstr>HyojunObjTotal</vt:lpstr>
      <vt:lpstr>HyojunTotal</vt:lpstr>
      <vt:lpstr>InvoiceNo</vt:lpstr>
      <vt:lpstr>InvoiceNo_Text</vt:lpstr>
      <vt:lpstr>Jyusyo</vt:lpstr>
      <vt:lpstr>Kaisyamei</vt:lpstr>
      <vt:lpstr>Katagaki</vt:lpstr>
      <vt:lpstr>KeigenObjTotal</vt:lpstr>
      <vt:lpstr>KeigenTotal</vt:lpstr>
      <vt:lpstr>Keisyo</vt:lpstr>
      <vt:lpstr>KenmeiKubun</vt:lpstr>
      <vt:lpstr>KojiKenmei</vt:lpstr>
      <vt:lpstr>KojiKenmei_Text</vt:lpstr>
      <vt:lpstr>KokyakuJusyo</vt:lpstr>
      <vt:lpstr>Kokyakumei</vt:lpstr>
      <vt:lpstr>Kokyakumei_Keisyo</vt:lpstr>
      <vt:lpstr>KokyakuTantosyamei</vt:lpstr>
      <vt:lpstr>KokyakuTantosyamei_Text</vt:lpstr>
      <vt:lpstr>DATA!KokyakuYubinNo</vt:lpstr>
      <vt:lpstr>KokyakuYubinNo_Text</vt:lpstr>
      <vt:lpstr>Komokumei_Text</vt:lpstr>
      <vt:lpstr>KozaNo1</vt:lpstr>
      <vt:lpstr>KozaNo2</vt:lpstr>
      <vt:lpstr>KozaNo3</vt:lpstr>
      <vt:lpstr>KozaSyubetu1</vt:lpstr>
      <vt:lpstr>KozaSyubetu2</vt:lpstr>
      <vt:lpstr>KozaSyubetu3</vt:lpstr>
      <vt:lpstr>Kyoka_Text</vt:lpstr>
      <vt:lpstr>KyokaNo</vt:lpstr>
      <vt:lpstr>MailAddress</vt:lpstr>
      <vt:lpstr>MailAddress_Text</vt:lpstr>
      <vt:lpstr>Meigininmei1</vt:lpstr>
      <vt:lpstr>Meigininmei2</vt:lpstr>
      <vt:lpstr>Meigininmei3</vt:lpstr>
      <vt:lpstr>簡易横!Print_Area</vt:lpstr>
      <vt:lpstr>簡易横_2頁目以降!Print_Area</vt:lpstr>
      <vt:lpstr>簡易縦!Print_Area</vt:lpstr>
      <vt:lpstr>簡易縦_窓付封筒!Print_Area</vt:lpstr>
      <vt:lpstr>内訳書!Print_Area</vt:lpstr>
      <vt:lpstr>表紙!Print_Area</vt:lpstr>
      <vt:lpstr>簡易横!ReportOutput</vt:lpstr>
      <vt:lpstr>簡易横_2頁目以降!ReportOutput</vt:lpstr>
      <vt:lpstr>簡易横_窓付封筒!ReportOutput</vt:lpstr>
      <vt:lpstr>簡易横_窓付封筒_2頁目以降!ReportOutput</vt:lpstr>
      <vt:lpstr>簡易縦!ReportOutput</vt:lpstr>
      <vt:lpstr>簡易縦_2頁目以降!ReportOutput</vt:lpstr>
      <vt:lpstr>簡易縦_窓付封筒!ReportOutput</vt:lpstr>
      <vt:lpstr>簡易縦_窓付封筒_2頁目以降!ReportOutput</vt:lpstr>
      <vt:lpstr>内訳書!ReportOutput</vt:lpstr>
      <vt:lpstr>SeikyuOutDate</vt:lpstr>
      <vt:lpstr>SeikyuOutDate_Text</vt:lpstr>
      <vt:lpstr>Sitenmei1</vt:lpstr>
      <vt:lpstr>Sitenmei2</vt:lpstr>
      <vt:lpstr>Sitenmei3</vt:lpstr>
      <vt:lpstr>SyohiZeiKingaku</vt:lpstr>
      <vt:lpstr>TableType</vt:lpstr>
      <vt:lpstr>TantoSyainmei</vt:lpstr>
      <vt:lpstr>TantoSyainmei_Text</vt:lpstr>
      <vt:lpstr>TaxCalType</vt:lpstr>
      <vt:lpstr>TelNo</vt:lpstr>
      <vt:lpstr>TelNo_Text</vt:lpstr>
      <vt:lpstr>Url</vt:lpstr>
      <vt:lpstr>YubinNo</vt:lpstr>
      <vt:lpstr>YubinNo_Text</vt:lpstr>
      <vt:lpstr>ZeibetuSeikyuGokeiKingaku</vt:lpstr>
      <vt:lpstr>ZeikomiSeikyuGokeiKingaku</vt:lpstr>
      <vt:lpstr>簡易横_2頁目以降!簡易横</vt:lpstr>
      <vt:lpstr>簡易横_窓付封筒!簡易横</vt:lpstr>
      <vt:lpstr>簡易横_窓付封筒_2頁目以降!簡易横</vt:lpstr>
      <vt:lpstr>簡易横</vt:lpstr>
      <vt:lpstr>簡易縦_2頁目以降!簡易縦</vt:lpstr>
      <vt:lpstr>簡易縦</vt:lpstr>
      <vt:lpstr>簡易縦_窓付封筒_2頁目以降!簡易縦_窓付封筒</vt:lpstr>
      <vt:lpstr>簡易縦_窓付封筒</vt:lpstr>
      <vt:lpstr>内訳書</vt:lpstr>
      <vt:lpstr>表紙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dcterms:created xsi:type="dcterms:W3CDTF">2006-09-13T11:12:02Z</dcterms:created>
  <dcterms:modified xsi:type="dcterms:W3CDTF">2023-08-09T05:08:23Z</dcterms:modified>
</cp:coreProperties>
</file>